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.sharepoint.com/sites/EAO_MKM/DOKUMENDID/Eelarve/2025 ea seadus/Eelarved/"/>
    </mc:Choice>
  </mc:AlternateContent>
  <xr:revisionPtr revIDLastSave="1224" documentId="8_{4C9305C5-0C36-4FF4-AFC4-EFB826522752}" xr6:coauthVersionLast="47" xr6:coauthVersionMax="47" xr10:uidLastSave="{76167E3E-97A9-402D-8AB8-DE4CB1C4C881}"/>
  <bookViews>
    <workbookView xWindow="28680" yWindow="1620" windowWidth="29040" windowHeight="15720" xr2:uid="{40594193-8F52-451D-BF35-995A1D2AB001}"/>
  </bookViews>
  <sheets>
    <sheet name="Lisa 1 MKM" sheetId="1" r:id="rId1"/>
  </sheets>
  <definedNames>
    <definedName name="_xlnm._FilterDatabase" localSheetId="0" hidden="1">'Lisa 1 MKM'!$A$18:$P$161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6" i="1" l="1"/>
  <c r="M156" i="1"/>
  <c r="N156" i="1"/>
  <c r="O156" i="1"/>
  <c r="L109" i="1"/>
  <c r="M109" i="1"/>
  <c r="N109" i="1"/>
  <c r="O109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7" i="1"/>
  <c r="O158" i="1"/>
  <c r="O159" i="1"/>
  <c r="O160" i="1"/>
  <c r="O161" i="1"/>
  <c r="O88" i="1"/>
  <c r="O89" i="1"/>
  <c r="O90" i="1"/>
  <c r="O87" i="1"/>
  <c r="O84" i="1"/>
  <c r="O11" i="1"/>
  <c r="L11" i="1"/>
  <c r="M11" i="1"/>
  <c r="N11" i="1"/>
  <c r="O43" i="1"/>
  <c r="O44" i="1"/>
  <c r="O45" i="1"/>
  <c r="O36" i="1"/>
  <c r="K36" i="1"/>
  <c r="L69" i="1" l="1"/>
  <c r="K89" i="1" l="1"/>
  <c r="L85" i="1"/>
  <c r="M85" i="1"/>
  <c r="N85" i="1"/>
  <c r="L86" i="1"/>
  <c r="M86" i="1"/>
  <c r="N86" i="1"/>
  <c r="L74" i="1"/>
  <c r="L50" i="1" s="1"/>
  <c r="M74" i="1"/>
  <c r="M50" i="1" s="1"/>
  <c r="N74" i="1"/>
  <c r="N50" i="1" s="1"/>
  <c r="L51" i="1"/>
  <c r="M51" i="1"/>
  <c r="N51" i="1"/>
  <c r="L33" i="1"/>
  <c r="M33" i="1"/>
  <c r="N33" i="1"/>
  <c r="L34" i="1"/>
  <c r="M34" i="1"/>
  <c r="N34" i="1"/>
  <c r="L30" i="1"/>
  <c r="M30" i="1"/>
  <c r="N30" i="1"/>
  <c r="L25" i="1"/>
  <c r="M25" i="1"/>
  <c r="N25" i="1"/>
  <c r="L18" i="1"/>
  <c r="M18" i="1"/>
  <c r="N18" i="1"/>
  <c r="L6" i="1"/>
  <c r="L7" i="1" s="1"/>
  <c r="M6" i="1"/>
  <c r="M7" i="1" s="1"/>
  <c r="N6" i="1"/>
  <c r="N7" i="1" s="1"/>
  <c r="L8" i="1"/>
  <c r="L9" i="1" s="1"/>
  <c r="M8" i="1"/>
  <c r="M9" i="1" s="1"/>
  <c r="N8" i="1"/>
  <c r="N9" i="1" s="1"/>
  <c r="L10" i="1"/>
  <c r="M10" i="1"/>
  <c r="N10" i="1"/>
  <c r="L12" i="1"/>
  <c r="M12" i="1"/>
  <c r="N12" i="1"/>
  <c r="L13" i="1"/>
  <c r="M13" i="1"/>
  <c r="N13" i="1"/>
  <c r="L14" i="1" l="1"/>
  <c r="M14" i="1"/>
  <c r="N14" i="1"/>
  <c r="K129" i="1"/>
  <c r="K152" i="1" l="1"/>
  <c r="K151" i="1"/>
  <c r="I132" i="1"/>
  <c r="I67" i="1"/>
  <c r="I156" i="1" l="1"/>
  <c r="J156" i="1"/>
  <c r="I109" i="1"/>
  <c r="I85" i="1" s="1"/>
  <c r="J109" i="1"/>
  <c r="J85" i="1" s="1"/>
  <c r="I86" i="1"/>
  <c r="J86" i="1"/>
  <c r="I74" i="1"/>
  <c r="I50" i="1" s="1"/>
  <c r="J74" i="1"/>
  <c r="J50" i="1" s="1"/>
  <c r="I51" i="1"/>
  <c r="J51" i="1"/>
  <c r="I33" i="1"/>
  <c r="J33" i="1"/>
  <c r="I34" i="1"/>
  <c r="J34" i="1"/>
  <c r="I30" i="1"/>
  <c r="J30" i="1"/>
  <c r="I25" i="1"/>
  <c r="J25" i="1"/>
  <c r="K20" i="1"/>
  <c r="O20" i="1" s="1"/>
  <c r="K21" i="1"/>
  <c r="O21" i="1" s="1"/>
  <c r="K22" i="1"/>
  <c r="O22" i="1" s="1"/>
  <c r="K23" i="1"/>
  <c r="O23" i="1" s="1"/>
  <c r="K24" i="1"/>
  <c r="O24" i="1" s="1"/>
  <c r="K26" i="1"/>
  <c r="O26" i="1" s="1"/>
  <c r="K27" i="1"/>
  <c r="O27" i="1" s="1"/>
  <c r="K28" i="1"/>
  <c r="O28" i="1" s="1"/>
  <c r="K29" i="1"/>
  <c r="O29" i="1" s="1"/>
  <c r="K31" i="1"/>
  <c r="O31" i="1" s="1"/>
  <c r="K32" i="1"/>
  <c r="O32" i="1" s="1"/>
  <c r="K35" i="1"/>
  <c r="O35" i="1" s="1"/>
  <c r="K37" i="1"/>
  <c r="O37" i="1" s="1"/>
  <c r="K38" i="1"/>
  <c r="O38" i="1" s="1"/>
  <c r="K39" i="1"/>
  <c r="O39" i="1" s="1"/>
  <c r="K40" i="1"/>
  <c r="O40" i="1" s="1"/>
  <c r="K41" i="1"/>
  <c r="O41" i="1" s="1"/>
  <c r="K42" i="1"/>
  <c r="O42" i="1" s="1"/>
  <c r="K43" i="1"/>
  <c r="K44" i="1"/>
  <c r="K45" i="1"/>
  <c r="K46" i="1"/>
  <c r="O46" i="1" s="1"/>
  <c r="K47" i="1"/>
  <c r="O47" i="1" s="1"/>
  <c r="K48" i="1"/>
  <c r="O48" i="1" s="1"/>
  <c r="K49" i="1"/>
  <c r="O49" i="1" s="1"/>
  <c r="K52" i="1"/>
  <c r="O52" i="1" s="1"/>
  <c r="K53" i="1"/>
  <c r="O53" i="1" s="1"/>
  <c r="K54" i="1"/>
  <c r="O54" i="1" s="1"/>
  <c r="K55" i="1"/>
  <c r="O55" i="1" s="1"/>
  <c r="K56" i="1"/>
  <c r="O56" i="1" s="1"/>
  <c r="K57" i="1"/>
  <c r="O57" i="1" s="1"/>
  <c r="K58" i="1"/>
  <c r="O58" i="1" s="1"/>
  <c r="K59" i="1"/>
  <c r="O59" i="1" s="1"/>
  <c r="K60" i="1"/>
  <c r="O60" i="1" s="1"/>
  <c r="K61" i="1"/>
  <c r="O61" i="1" s="1"/>
  <c r="K62" i="1"/>
  <c r="O62" i="1" s="1"/>
  <c r="K63" i="1"/>
  <c r="O63" i="1" s="1"/>
  <c r="K64" i="1"/>
  <c r="O64" i="1" s="1"/>
  <c r="K65" i="1"/>
  <c r="O65" i="1" s="1"/>
  <c r="K66" i="1"/>
  <c r="O66" i="1" s="1"/>
  <c r="K67" i="1"/>
  <c r="O67" i="1" s="1"/>
  <c r="K68" i="1"/>
  <c r="O68" i="1" s="1"/>
  <c r="K69" i="1"/>
  <c r="O69" i="1" s="1"/>
  <c r="K70" i="1"/>
  <c r="O70" i="1" s="1"/>
  <c r="K71" i="1"/>
  <c r="O71" i="1" s="1"/>
  <c r="K72" i="1"/>
  <c r="O72" i="1" s="1"/>
  <c r="K73" i="1"/>
  <c r="O73" i="1" s="1"/>
  <c r="K75" i="1"/>
  <c r="O75" i="1" s="1"/>
  <c r="K76" i="1"/>
  <c r="O76" i="1" s="1"/>
  <c r="K77" i="1"/>
  <c r="O77" i="1" s="1"/>
  <c r="K78" i="1"/>
  <c r="O78" i="1" s="1"/>
  <c r="K79" i="1"/>
  <c r="O79" i="1" s="1"/>
  <c r="K80" i="1"/>
  <c r="O80" i="1" s="1"/>
  <c r="K81" i="1"/>
  <c r="O81" i="1" s="1"/>
  <c r="K82" i="1"/>
  <c r="O82" i="1" s="1"/>
  <c r="K83" i="1"/>
  <c r="O83" i="1" s="1"/>
  <c r="K84" i="1"/>
  <c r="K87" i="1"/>
  <c r="K90" i="1"/>
  <c r="K91" i="1"/>
  <c r="K92" i="1"/>
  <c r="K93" i="1"/>
  <c r="K94" i="1"/>
  <c r="K95" i="1"/>
  <c r="K96" i="1"/>
  <c r="K97" i="1"/>
  <c r="K98" i="1"/>
  <c r="K99" i="1"/>
  <c r="K100" i="1"/>
  <c r="O12" i="1" s="1"/>
  <c r="K101" i="1"/>
  <c r="K102" i="1"/>
  <c r="K103" i="1"/>
  <c r="K104" i="1"/>
  <c r="K105" i="1"/>
  <c r="K106" i="1"/>
  <c r="K107" i="1"/>
  <c r="K108" i="1"/>
  <c r="K111" i="1"/>
  <c r="K112" i="1"/>
  <c r="K113" i="1"/>
  <c r="K114" i="1"/>
  <c r="K115" i="1"/>
  <c r="K116" i="1"/>
  <c r="K117" i="1"/>
  <c r="K118" i="1"/>
  <c r="K120" i="1"/>
  <c r="K121" i="1"/>
  <c r="K122" i="1"/>
  <c r="K124" i="1"/>
  <c r="K125" i="1"/>
  <c r="K126" i="1"/>
  <c r="K127" i="1"/>
  <c r="K128" i="1"/>
  <c r="K130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3" i="1"/>
  <c r="K154" i="1"/>
  <c r="K155" i="1"/>
  <c r="K157" i="1"/>
  <c r="K158" i="1"/>
  <c r="K159" i="1"/>
  <c r="K160" i="1"/>
  <c r="K161" i="1"/>
  <c r="K19" i="1"/>
  <c r="O19" i="1" s="1"/>
  <c r="I18" i="1"/>
  <c r="J18" i="1"/>
  <c r="O25" i="1" l="1"/>
  <c r="O74" i="1"/>
  <c r="O50" i="1" s="1"/>
  <c r="O18" i="1"/>
  <c r="O6" i="1"/>
  <c r="O7" i="1" s="1"/>
  <c r="O51" i="1"/>
  <c r="O8" i="1"/>
  <c r="O9" i="1" s="1"/>
  <c r="O34" i="1"/>
  <c r="O33" i="1"/>
  <c r="O10" i="1"/>
  <c r="O30" i="1"/>
  <c r="O13" i="1"/>
  <c r="K25" i="1"/>
  <c r="K33" i="1"/>
  <c r="K18" i="1"/>
  <c r="K30" i="1"/>
  <c r="K156" i="1"/>
  <c r="K51" i="1"/>
  <c r="K74" i="1"/>
  <c r="K50" i="1" s="1"/>
  <c r="K34" i="1"/>
  <c r="I6" i="1" l="1"/>
  <c r="I7" i="1" s="1"/>
  <c r="I8" i="1"/>
  <c r="I9" i="1" s="1"/>
  <c r="I10" i="1"/>
  <c r="I11" i="1"/>
  <c r="I12" i="1"/>
  <c r="I13" i="1"/>
  <c r="K10" i="1"/>
  <c r="J6" i="1"/>
  <c r="J7" i="1" s="1"/>
  <c r="J8" i="1"/>
  <c r="J9" i="1" s="1"/>
  <c r="J10" i="1"/>
  <c r="J11" i="1"/>
  <c r="J12" i="1"/>
  <c r="K12" i="1"/>
  <c r="J13" i="1"/>
  <c r="I14" i="1" l="1"/>
  <c r="K6" i="1"/>
  <c r="K7" i="1" s="1"/>
  <c r="K8" i="1"/>
  <c r="K9" i="1" s="1"/>
  <c r="K13" i="1"/>
  <c r="J14" i="1"/>
  <c r="H119" i="1" l="1"/>
  <c r="K119" i="1" s="1"/>
  <c r="H131" i="1" l="1"/>
  <c r="K131" i="1" s="1"/>
  <c r="H123" i="1"/>
  <c r="K123" i="1" s="1"/>
  <c r="H110" i="1"/>
  <c r="K110" i="1" s="1"/>
  <c r="H88" i="1"/>
  <c r="K88" i="1" s="1"/>
  <c r="H34" i="1"/>
  <c r="H10" i="1"/>
  <c r="H30" i="1"/>
  <c r="H12" i="1"/>
  <c r="H11" i="1"/>
  <c r="H74" i="1"/>
  <c r="H51" i="1"/>
  <c r="H33" i="1"/>
  <c r="H8" i="1"/>
  <c r="H9" i="1" s="1"/>
  <c r="H25" i="1"/>
  <c r="H6" i="1"/>
  <c r="H7" i="1" s="1"/>
  <c r="H18" i="1"/>
  <c r="H13" i="1"/>
  <c r="H156" i="1"/>
  <c r="K86" i="1" l="1"/>
  <c r="K109" i="1"/>
  <c r="K85" i="1" s="1"/>
  <c r="H109" i="1"/>
  <c r="H85" i="1" s="1"/>
  <c r="K11" i="1"/>
  <c r="K14" i="1" s="1"/>
  <c r="H86" i="1"/>
  <c r="H14" i="1"/>
  <c r="H50" i="1"/>
  <c r="O14" i="1" l="1"/>
  <c r="O86" i="1"/>
  <c r="O8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tc={4D31941B-2655-4CD7-B281-8438E734B1E6}</author>
    <author>tc={60AE5B58-500F-46FE-B01F-5A0DDA7A0F5D}</author>
    <author>tc={7B0AE8A9-9C12-4FA8-9E31-9352CFECFA85}</author>
  </authors>
  <commentList>
    <comment ref="J123" authorId="0" shapeId="0" xr:uid="{4D31941B-2655-4CD7-B281-8438E734B1E6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80 tuh EISi VIKi grandilt MKMi tööjõukuludeks 57 tuh ja maj kuludeks 23 tuh</t>
      </text>
    </comment>
    <comment ref="J125" authorId="1" shapeId="0" xr:uid="{60AE5B58-500F-46FE-B01F-5A0DDA7A0F5D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80 tuh EISi VIKi grandilt MKMi tööjõukuludeks 57 tuh ja maj kuludeks 23 tuh</t>
      </text>
    </comment>
    <comment ref="J126" authorId="2" shapeId="0" xr:uid="{7B0AE8A9-9C12-4FA8-9E31-9352CFECFA85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80 tuh EISi VIKi grandilt MKMi tööjõukuludeks 57 tuh ja maj kuludeks 23 tuh</t>
      </text>
    </comment>
  </commentList>
</comments>
</file>

<file path=xl/sharedStrings.xml><?xml version="1.0" encoding="utf-8"?>
<sst xmlns="http://schemas.openxmlformats.org/spreadsheetml/2006/main" count="673" uniqueCount="167">
  <si>
    <t>Lisa 1</t>
  </si>
  <si>
    <t>Majandus- ja Kommunikatsiooniministeerium</t>
  </si>
  <si>
    <t>Tulud</t>
  </si>
  <si>
    <t>Tulud kokku</t>
  </si>
  <si>
    <t>Fin tehingud</t>
  </si>
  <si>
    <t>Fin tehingud kokku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</si>
  <si>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</si>
  <si>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</si>
  <si>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</si>
  <si>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</si>
  <si>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</si>
  <si>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</si>
  <si>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</si>
  <si>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r>
      <t>Eelarve liik</t>
    </r>
    <r>
      <rPr>
        <sz val="10"/>
        <color rgb="FF0000FF"/>
        <rFont val="Times New Roman"/>
        <family val="1"/>
        <charset val="186"/>
      </rPr>
      <t>*</t>
    </r>
  </si>
  <si>
    <t>Eelarve objekt</t>
  </si>
  <si>
    <t>Objekti nimi</t>
  </si>
  <si>
    <r>
      <t>Majanduslik sisu</t>
    </r>
    <r>
      <rPr>
        <sz val="10"/>
        <color rgb="FF0000FF"/>
        <rFont val="Times New Roman"/>
        <family val="1"/>
        <charset val="186"/>
      </rPr>
      <t>**</t>
    </r>
  </si>
  <si>
    <t>Stsenaarium asutuse kulumudelis</t>
  </si>
  <si>
    <t>EELARVE</t>
  </si>
  <si>
    <t/>
  </si>
  <si>
    <t>Periood asutuse kulumudelis</t>
  </si>
  <si>
    <t>TULUD KOKKU</t>
  </si>
  <si>
    <t>XX010000</t>
  </si>
  <si>
    <t>Programmide ülene</t>
  </si>
  <si>
    <t>10</t>
  </si>
  <si>
    <t xml:space="preserve">Muud riigilõivud </t>
  </si>
  <si>
    <t>Tulem osalustelt (dividenditulud)</t>
  </si>
  <si>
    <t>40</t>
  </si>
  <si>
    <t>41</t>
  </si>
  <si>
    <t>FINANTSEERIMISTEHINGUD  KOKKU</t>
  </si>
  <si>
    <t>20</t>
  </si>
  <si>
    <t>SE000037</t>
  </si>
  <si>
    <t>Fondide haldamine</t>
  </si>
  <si>
    <t>IN002000</t>
  </si>
  <si>
    <t>IT investeeringud</t>
  </si>
  <si>
    <t>SE000060</t>
  </si>
  <si>
    <t>RRF - tehniline abi</t>
  </si>
  <si>
    <t>60</t>
  </si>
  <si>
    <t>SE000003</t>
  </si>
  <si>
    <t>Rahvusvahelised liikmemaksud</t>
  </si>
  <si>
    <t>32</t>
  </si>
  <si>
    <t>TULEMUSVALDKOND  TEADUS-  JA  ARENDUSTEGEVUS  NING  ETTEVÕTLUS</t>
  </si>
  <si>
    <t>INVESTEERINGUD KOKKU</t>
  </si>
  <si>
    <t>TI020101</t>
  </si>
  <si>
    <t>SE000035</t>
  </si>
  <si>
    <t>CO2 kvooditulust rahastatavad projektid</t>
  </si>
  <si>
    <t>TI020102</t>
  </si>
  <si>
    <t>TIEK0102</t>
  </si>
  <si>
    <t>IN005000</t>
  </si>
  <si>
    <t>Muud investeeringud</t>
  </si>
  <si>
    <t>TIEK0103</t>
  </si>
  <si>
    <t>Tehnoloogia- ja arendusmahukate investeeringute soodustamine</t>
  </si>
  <si>
    <t>IN005001</t>
  </si>
  <si>
    <t>Suurinvestori investeeringutoetus</t>
  </si>
  <si>
    <t>SE000028</t>
  </si>
  <si>
    <t>Vahendid RKASile</t>
  </si>
  <si>
    <t>SE070004</t>
  </si>
  <si>
    <t>Ohutusjuurdluse keskus</t>
  </si>
  <si>
    <t>TULEMUSVALDKOND  HEAOLU</t>
  </si>
  <si>
    <t>HE010102</t>
  </si>
  <si>
    <t>SE070014</t>
  </si>
  <si>
    <t>Erijuhtudel riigi poolt makstav sot</t>
  </si>
  <si>
    <t>SE070015</t>
  </si>
  <si>
    <t>Töötutoetus Töötukassale</t>
  </si>
  <si>
    <t>SE070026</t>
  </si>
  <si>
    <t>Töövõimet, osal -võime sotsiaalmaks</t>
  </si>
  <si>
    <t>SE070027</t>
  </si>
  <si>
    <t>Töövõimetoetus</t>
  </si>
  <si>
    <t>SE000013</t>
  </si>
  <si>
    <t>Töötuskindlustusmakse</t>
  </si>
  <si>
    <t>HE010103</t>
  </si>
  <si>
    <t>KÄIBEMAKS  KOKKU</t>
  </si>
  <si>
    <r>
      <rPr>
        <sz val="10"/>
        <color rgb="FF0000FF"/>
        <rFont val="Times New Roman"/>
        <family val="1"/>
        <charset val="186"/>
      </rPr>
      <t>*</t>
    </r>
    <r>
      <rPr>
        <sz val="10"/>
        <color indexed="8"/>
        <rFont val="Times New Roman"/>
        <family val="1"/>
        <charset val="186"/>
      </rPr>
      <t xml:space="preserve">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  </r>
  </si>
  <si>
    <r>
      <rPr>
        <sz val="10"/>
        <color rgb="FF0000FF"/>
        <rFont val="Times New Roman"/>
        <family val="1"/>
        <charset val="186"/>
      </rPr>
      <t>**</t>
    </r>
    <r>
      <rPr>
        <sz val="10"/>
        <rFont val="Times New Roman"/>
        <family val="1"/>
        <charset val="186"/>
      </rPr>
      <t xml:space="preserve"> Kindlaksmääratud vahenditest (liik 20) antavate sihtotstabeliste ja tegevustoetuste nimekiri saajate lõikes on käskkirja lisas 7</t>
    </r>
  </si>
  <si>
    <t>Konto</t>
  </si>
  <si>
    <t>320999</t>
  </si>
  <si>
    <t>652</t>
  </si>
  <si>
    <t>655</t>
  </si>
  <si>
    <t>Tulu hoiustelt ja väärtpaberitelt</t>
  </si>
  <si>
    <t>SE000040</t>
  </si>
  <si>
    <t>Eriolukorra vahendid</t>
  </si>
  <si>
    <t>359</t>
  </si>
  <si>
    <t>1537</t>
  </si>
  <si>
    <t>150</t>
  </si>
  <si>
    <t>601000</t>
  </si>
  <si>
    <t>601002</t>
  </si>
  <si>
    <t>ELMR0101</t>
  </si>
  <si>
    <t>Ruumilise planeerimise poliitika kujundamine ja korraldamine</t>
  </si>
  <si>
    <t>50</t>
  </si>
  <si>
    <t>Kulud - tööjõukulud</t>
  </si>
  <si>
    <t>55</t>
  </si>
  <si>
    <t>Kulud - majandamiskulud</t>
  </si>
  <si>
    <t>15</t>
  </si>
  <si>
    <t>45</t>
  </si>
  <si>
    <t>TULEMUSVALDKOND  ELUKESKKOND, LIIKUVUS JA MERENDUS</t>
  </si>
  <si>
    <t>ELMR0102</t>
  </si>
  <si>
    <t>Maakasutuspoliitika kujundamine ja elluviimine</t>
  </si>
  <si>
    <t>Tööhõive toetamine ja areng</t>
  </si>
  <si>
    <t>4500</t>
  </si>
  <si>
    <t>4528</t>
  </si>
  <si>
    <t>6015</t>
  </si>
  <si>
    <t>HE090301</t>
  </si>
  <si>
    <t>Soolise võrdsuse ja vähemuste võrdsete võimaluste edendamine</t>
  </si>
  <si>
    <t>Ettevõtete arendustegevuse ja innovatsiooni toetamine</t>
  </si>
  <si>
    <t>Teadus- ja tehnoloogiamahuka iduettevõtluse arendamine</t>
  </si>
  <si>
    <t>4139</t>
  </si>
  <si>
    <t>Ettevõtete konkurentsivõime ja rahvusvahelistumise toetamine</t>
  </si>
  <si>
    <t>4502</t>
  </si>
  <si>
    <t>TIEK0105</t>
  </si>
  <si>
    <t>Ettevõtluskeskkonna ja ettevõtlikkuse edendamine</t>
  </si>
  <si>
    <t>TIEK0106</t>
  </si>
  <si>
    <t>Taristu valdkonna ohuennetus ja tegevuslubade andmine</t>
  </si>
  <si>
    <t>Vahendid Riigi Kinnisvara Aktsiaseltsile</t>
  </si>
  <si>
    <t>2025. aasta riigieelarve seadus (vastu võetud 11.12.2024)</t>
  </si>
  <si>
    <t>Saadud välistoetus</t>
  </si>
  <si>
    <t>Saadud välistoetus (vahendamiseks)</t>
  </si>
  <si>
    <t>Finantseerimistegevuseks antud sihtfinantseerimine (ERF rahastamisvahendid ettevõtetele - EIS)</t>
  </si>
  <si>
    <t>Osalused avaliku sektori -ja sidusüksustes (AS Metrosert)</t>
  </si>
  <si>
    <t>Finantseerimistegevuseks antud sihtfinantseerimine - tagasilaekumised EISilt</t>
  </si>
  <si>
    <t>Materiaalse ja immateriaalse põhivara soetused (ettevõtluskeskkond)</t>
  </si>
  <si>
    <t>Materiaalse ja immateriaalse põhivara soetused (teadus- ja arendustegevus ja innovatsioon)</t>
  </si>
  <si>
    <t>MAA JA RUUMILOOME PROGRAMMI  KULUD  KOKKU</t>
  </si>
  <si>
    <t>Kulud - liikmemaksud</t>
  </si>
  <si>
    <t xml:space="preserve">TÖÖTURU PROGRAMMI  KULUD  KOKKU </t>
  </si>
  <si>
    <t>Kulud - muud toetused</t>
  </si>
  <si>
    <t>Kulud - antud tegevuskulude sihtfinantseerimine</t>
  </si>
  <si>
    <t>Kulud - antud tegevuskulude sihtfinantseerimine RTK kaudu (ESF, ÕÜF) riiklik kaasfin</t>
  </si>
  <si>
    <t>Kulud - antud tegevuskulude sihtfinantseerimine RTK kaudu (ESF, ÕÜF, RRF)</t>
  </si>
  <si>
    <t>Kulud - edasiantud maksud, lõivud, trahvid, muud seadusejärgsed tasud</t>
  </si>
  <si>
    <t>Kvaliteetse tööelu tagamine ja areng</t>
  </si>
  <si>
    <t xml:space="preserve">SOOLISE  VÕRDSUSE  JA  VÕRDSE  KOHTLEMISE  PROGRAMMI  KULUD  KOKKU  </t>
  </si>
  <si>
    <t>Kulud - antud tegevuskulude sihtfinantseerimine RTK kaudu (ESF) riiklik kaasfin</t>
  </si>
  <si>
    <t>Kulud - antud tegevuskulude sihtfinantseerimine RTK kaudu (ESF)</t>
  </si>
  <si>
    <t>TEADMUSSIIRDE  PROGRAMMI  KULUD  KOKKU</t>
  </si>
  <si>
    <t>Kulud - preemiad ja stipendiumid (va haridusalased stipendiumid)</t>
  </si>
  <si>
    <t>Kulud - antud tegevuskulude sihtfinantseerimine EIS-i kaudu (ERF) riiklik kaasfin</t>
  </si>
  <si>
    <t>Kulud - antud tegevuskulude sihtfinantseerimine EIS-i kaudu (ERF, ÕÜF)</t>
  </si>
  <si>
    <t>Kulud - antud tegevuskulude sihtfinantseerimine EIS-i kaudu (vesiniku IPCEI projektid)</t>
  </si>
  <si>
    <t>61</t>
  </si>
  <si>
    <t>ETTEVÕTLUSKESKKONNA  PROGRAMMI  KULUD  KOKKU</t>
  </si>
  <si>
    <t>Kulud - muud toetused (sh EIS)</t>
  </si>
  <si>
    <t>Kulud - antud tegevuskulude sihtfinantseerimine EIS-i kaudu (ERF, RRF, ÕÜF)</t>
  </si>
  <si>
    <t>Kulud - antud põhivara sihtfinantseerimine EIS-i kaudu (ERF, RRF)</t>
  </si>
  <si>
    <t>Kulud - antud põhivara sihtfinantseerimine EIS-i kaudu (RRF, ÕÜF)</t>
  </si>
  <si>
    <t>Kulud - antud tegevuskulude sihtfinantseerimine EIS-i ja RTK kaudu (ERF, RRF, ÕÜF)</t>
  </si>
  <si>
    <t>Kulud - antud põhivara sihtfinantseerimine EIS-i ja RTK kaudu (RRF)</t>
  </si>
  <si>
    <t>Käibemaksukulu majandamiskuludelt (sh abikõlbmatu RRFi km)</t>
  </si>
  <si>
    <t>Käibemaksukulu majandamiskuludelt</t>
  </si>
  <si>
    <t>Käibemaksukulu põhivara soetustelt (sh abikõlbmatu RRFi km)</t>
  </si>
  <si>
    <t>Sisemised muudatused</t>
  </si>
  <si>
    <t>MINISTRI_ LIIGENDUS</t>
  </si>
  <si>
    <t>2025_01</t>
  </si>
  <si>
    <t>Lõplik eelarve 2025</t>
  </si>
  <si>
    <t>EELARVE_ ULE</t>
  </si>
  <si>
    <t>VR070021</t>
  </si>
  <si>
    <t>Reisiparvlaev Estonia uuringute jätkam</t>
  </si>
  <si>
    <t>MKMi 22.01.2025 kk nr 9</t>
  </si>
  <si>
    <t xml:space="preserve">MKMi 29.01.2025 kk-ga nr 10 kinnitatud eelarve </t>
  </si>
  <si>
    <t>LISA-EELARVE</t>
  </si>
  <si>
    <t>2025_06</t>
  </si>
  <si>
    <t>2025. aasta lisaeelarve seadus 18.06.2025</t>
  </si>
  <si>
    <t>2025_08, 2025_09</t>
  </si>
  <si>
    <t>Kulud - antud põhivara sihtfinantseerimine</t>
  </si>
  <si>
    <t>MKMi 02.06.2025 kk nr 65</t>
  </si>
  <si>
    <t>Majandus- ja tööstusministri käskkirja "Majandus- ja Kommunikatsiooniministeeriumi ja                                                                                                                                                                                                                                                                                                                                                                                                             tema valitsemisala asutuste 2025. a eelarvete kinnitamine" juurde (muudetud sõnastuses)</t>
  </si>
  <si>
    <t>Finantseerimistegevuseks antud sihtfinantseerimine (sh SmartCap kaitsefond - EIS)</t>
  </si>
  <si>
    <t>2025_05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</si>
</sst>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0000FF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Times New Roman"/>
      <family val="1"/>
      <charset val="186"/>
    </font>
    <font>
      <i/>
      <sz val="10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4" fillId="0" borderId="0" xfId="0" applyFont="1"/>
    <xf numFmtId="0" fontId="0" fillId="0" borderId="0" xfId="0" applyAlignment="1">
      <alignment wrapText="1"/>
    </xf>
    <xf numFmtId="3" fontId="6" fillId="0" borderId="0" xfId="1" applyNumberFormat="1" applyFont="1" applyAlignment="1">
      <alignment horizontal="right" wrapText="1"/>
    </xf>
    <xf numFmtId="3" fontId="7" fillId="0" borderId="0" xfId="1" applyNumberFormat="1" applyFont="1" applyAlignment="1" applyProtection="1">
      <alignment horizontal="right"/>
      <protection hidden="1"/>
    </xf>
    <xf numFmtId="3" fontId="8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horizontal="right" wrapText="1"/>
    </xf>
    <xf numFmtId="0" fontId="10" fillId="0" borderId="0" xfId="0" applyFont="1" applyAlignment="1">
      <alignment horizontal="right"/>
    </xf>
    <xf numFmtId="49" fontId="6" fillId="0" borderId="0" xfId="1" applyNumberFormat="1" applyFont="1" applyAlignment="1">
      <alignment horizontal="right" wrapText="1"/>
    </xf>
    <xf numFmtId="49" fontId="6" fillId="0" borderId="0" xfId="1" applyNumberFormat="1" applyFont="1" applyAlignment="1">
      <alignment horizontal="right"/>
    </xf>
    <xf numFmtId="3" fontId="9" fillId="0" borderId="0" xfId="1" applyNumberFormat="1" applyFont="1" applyAlignment="1">
      <alignment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4" fillId="0" borderId="1" xfId="2" applyFont="1" applyBorder="1" applyAlignment="1">
      <alignment vertical="center" wrapText="1"/>
    </xf>
    <xf numFmtId="0" fontId="14" fillId="0" borderId="1" xfId="2" applyFont="1" applyBorder="1" applyAlignment="1">
      <alignment horizontal="right" vertical="center" wrapText="1"/>
    </xf>
    <xf numFmtId="3" fontId="15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4" fillId="2" borderId="1" xfId="2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7" fillId="0" borderId="1" xfId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17" fillId="0" borderId="1" xfId="3" applyFont="1" applyBorder="1" applyAlignment="1" applyProtection="1">
      <alignment horizontal="left" vertical="center" wrapText="1"/>
      <protection locked="0"/>
    </xf>
    <xf numFmtId="0" fontId="18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8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8" fillId="2" borderId="2" xfId="0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0" fontId="18" fillId="2" borderId="4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3" fontId="11" fillId="2" borderId="1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49" fontId="3" fillId="0" borderId="1" xfId="0" applyNumberFormat="1" applyFont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17" fillId="0" borderId="0" xfId="0" applyFont="1"/>
    <xf numFmtId="0" fontId="19" fillId="0" borderId="0" xfId="0" applyFont="1" applyAlignment="1">
      <alignment wrapText="1"/>
    </xf>
    <xf numFmtId="0" fontId="19" fillId="0" borderId="0" xfId="0" applyFont="1"/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vertical="center" wrapText="1"/>
    </xf>
    <xf numFmtId="0" fontId="16" fillId="2" borderId="1" xfId="1" applyFont="1" applyFill="1" applyBorder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1" xfId="0" quotePrefix="1" applyFont="1" applyBorder="1" applyAlignment="1">
      <alignment vertical="center"/>
    </xf>
    <xf numFmtId="0" fontId="17" fillId="0" borderId="1" xfId="0" quotePrefix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/>
    <xf numFmtId="3" fontId="14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" fontId="11" fillId="3" borderId="1" xfId="2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/>
    <xf numFmtId="0" fontId="21" fillId="0" borderId="0" xfId="0" applyFont="1" applyAlignment="1">
      <alignment horizontal="right" wrapText="1"/>
    </xf>
    <xf numFmtId="3" fontId="21" fillId="0" borderId="0" xfId="0" applyNumberFormat="1" applyFont="1"/>
    <xf numFmtId="0" fontId="2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6" fillId="2" borderId="1" xfId="2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</cellXfs>
  <cellStyles count="7">
    <cellStyle name="Normaallaad" xfId="0" builtinId="0"/>
    <cellStyle name="Normaallaad 2" xfId="1" xr:uid="{E0C16AA5-1BCA-44D3-85F1-FC5A991721CD}"/>
    <cellStyle name="Normaallaad 4" xfId="2" xr:uid="{7A9AC720-F2CE-4768-A218-3F24AC46A3F8}"/>
    <cellStyle name="Normaallaad 4 2" xfId="5" xr:uid="{D7088308-9984-40B3-B913-0B2E5F8D0A7C}"/>
    <cellStyle name="Normaallaad 4 3" xfId="4" xr:uid="{17A8C3C6-78B4-4D8A-9CA5-C060730283B2}"/>
    <cellStyle name="Normal 25" xfId="3" xr:uid="{A526EA55-D506-42EE-9912-97873269D66D}"/>
    <cellStyle name="Normal 25 2" xfId="6" xr:uid="{E236C1EF-F312-49E0-A323-2384C3851A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lena Siemann - MKM" id="{0497706A-AFE2-4BF3-B6C5-E8E45A560E23}" userId="S::Helena.Siemann@mkm.ee::bfb8c127-faf0-4904-8e5a-85d9b418a8d8" providerId="AD"/>
</personList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23" dT="2025-01-20T09:19:03.95" personId="{0497706A-AFE2-4BF3-B6C5-E8E45A560E23}" id="{4D31941B-2655-4CD7-B281-8438E734B1E6}">
    <text>80 tuh EISi VIKi grandilt MKMi tööjõukuludeks 57 tuh ja maj kuludeks 23 tuh</text>
  </threadedComment>
  <threadedComment ref="J125" dT="2025-01-20T09:19:37.20" personId="{0497706A-AFE2-4BF3-B6C5-E8E45A560E23}" id="{60AE5B58-500F-46FE-B01F-5A0DDA7A0F5D}">
    <text>80 tuh EISi VIKi grandilt MKMi tööjõukuludeks 57 tuh ja maj kuludeks 23 tuh</text>
  </threadedComment>
  <threadedComment ref="J126" dT="2025-01-20T09:19:43.71" personId="{0497706A-AFE2-4BF3-B6C5-E8E45A560E23}" id="{7B0AE8A9-9C12-4FA8-9E31-9352CFECFA85}">
    <text>80 tuh EISi VIKi grandilt MKMi tööjõukuludeks 57 tuh ja maj kuludeks 23 tuh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0BFB9-2E88-4681-90B9-E372C608DA56}">
  <sheetPr>
    <pageSetUpPr fitToPage="1"/>
  </sheetPr>
  <dimension ref="A1:P168"/>
  <sheetViews>
    <sheetView tabSelected="1" topLeftCell="A82" zoomScale="110" zoomScaleNormal="110" workbookViewId="0">
      <selection activeCell="G95" sqref="G95"/>
    </sheetView>
  </sheetViews>
  <sheetFormatPr defaultRowHeight="14.6" outlineLevelCol="1" x14ac:dyDescent="0.4"/>
  <cols>
    <col min="1" max="1" width="11.3828125" customWidth="1"/>
    <col min="2" max="2" width="25.3046875" style="6" customWidth="1"/>
    <col min="3" max="3" width="7.84375" customWidth="1"/>
    <col min="4" max="4" width="8.61328125" customWidth="1"/>
    <col min="5" max="5" width="23.23046875" customWidth="1"/>
    <col min="6" max="6" width="6.765625" customWidth="1"/>
    <col min="7" max="7" width="28.15234375" customWidth="1"/>
    <col min="8" max="8" width="15.53515625" hidden="1" customWidth="1" outlineLevel="1" collapsed="1"/>
    <col min="9" max="9" width="12.69140625" hidden="1" customWidth="1" outlineLevel="1"/>
    <col min="10" max="10" width="10.61328125" hidden="1" customWidth="1" outlineLevel="1"/>
    <col min="11" max="11" width="13.23046875" customWidth="1" collapsed="1"/>
    <col min="12" max="12" width="11.61328125" customWidth="1"/>
    <col min="13" max="13" width="10.3046875" customWidth="1"/>
    <col min="14" max="14" width="10.4609375" customWidth="1"/>
    <col min="15" max="15" width="11.3046875" customWidth="1"/>
  </cols>
  <sheetData>
    <row r="1" spans="1:15" s="1" customFormat="1" ht="15" customHeight="1" x14ac:dyDescent="0.35">
      <c r="B1" s="2"/>
      <c r="O1" s="3" t="s">
        <v>0</v>
      </c>
    </row>
    <row r="2" spans="1:15" s="1" customFormat="1" ht="15.55" customHeight="1" x14ac:dyDescent="0.35">
      <c r="B2" s="2"/>
      <c r="F2" s="70"/>
      <c r="G2" s="88" t="s">
        <v>164</v>
      </c>
      <c r="H2" s="89"/>
      <c r="I2" s="89"/>
      <c r="J2" s="89"/>
      <c r="K2" s="89"/>
      <c r="L2" s="89"/>
      <c r="M2" s="89"/>
      <c r="N2" s="89"/>
      <c r="O2" s="89"/>
    </row>
    <row r="3" spans="1:15" s="1" customFormat="1" ht="15.55" customHeight="1" x14ac:dyDescent="0.35">
      <c r="B3" s="2"/>
      <c r="E3" s="70"/>
      <c r="F3" s="70"/>
      <c r="G3" s="89"/>
      <c r="H3" s="89"/>
      <c r="I3" s="89"/>
      <c r="J3" s="89"/>
      <c r="K3" s="89"/>
      <c r="L3" s="89"/>
      <c r="M3" s="89"/>
      <c r="N3" s="89"/>
      <c r="O3" s="89"/>
    </row>
    <row r="4" spans="1:15" s="1" customFormat="1" ht="13.2" customHeight="1" x14ac:dyDescent="0.35">
      <c r="B4" s="2"/>
      <c r="E4" s="4"/>
      <c r="F4" s="4"/>
      <c r="G4" s="78"/>
      <c r="H4" s="79"/>
      <c r="I4" s="79"/>
      <c r="J4" s="79"/>
      <c r="K4" s="79"/>
    </row>
    <row r="5" spans="1:15" s="1" customFormat="1" ht="12.9" x14ac:dyDescent="0.35">
      <c r="A5" s="5" t="s">
        <v>1</v>
      </c>
      <c r="B5" s="2"/>
    </row>
    <row r="6" spans="1:15" x14ac:dyDescent="0.4">
      <c r="G6" s="7" t="s">
        <v>2</v>
      </c>
      <c r="H6" s="8">
        <f>+SUBTOTAL(9, H19:H24)</f>
        <v>162165342.00870004</v>
      </c>
      <c r="I6" s="8">
        <f>+SUBTOTAL(9, I19:I24)</f>
        <v>0</v>
      </c>
      <c r="J6" s="8">
        <f t="shared" ref="J6:K6" si="0">+SUBTOTAL(9, J19:J24)</f>
        <v>0</v>
      </c>
      <c r="K6" s="8">
        <f t="shared" si="0"/>
        <v>162165342.00870004</v>
      </c>
      <c r="L6" s="8">
        <f t="shared" ref="L6:O6" si="1">+SUBTOTAL(9, L19:L24)</f>
        <v>0</v>
      </c>
      <c r="M6" s="8">
        <f t="shared" si="1"/>
        <v>0</v>
      </c>
      <c r="N6" s="8">
        <f t="shared" si="1"/>
        <v>0</v>
      </c>
      <c r="O6" s="8">
        <f t="shared" si="1"/>
        <v>162165342.00870004</v>
      </c>
    </row>
    <row r="7" spans="1:15" x14ac:dyDescent="0.4">
      <c r="G7" s="9" t="s">
        <v>3</v>
      </c>
      <c r="H7" s="10">
        <f>SUM(H6)</f>
        <v>162165342.00870004</v>
      </c>
      <c r="I7" s="10">
        <f>SUM(I6)</f>
        <v>0</v>
      </c>
      <c r="J7" s="10">
        <f t="shared" ref="J7:K7" si="2">SUM(J6)</f>
        <v>0</v>
      </c>
      <c r="K7" s="10">
        <f t="shared" si="2"/>
        <v>162165342.00870004</v>
      </c>
      <c r="L7" s="10">
        <f t="shared" ref="L7:O7" si="3">SUM(L6)</f>
        <v>0</v>
      </c>
      <c r="M7" s="10">
        <f t="shared" si="3"/>
        <v>0</v>
      </c>
      <c r="N7" s="10">
        <f t="shared" si="3"/>
        <v>0</v>
      </c>
      <c r="O7" s="10">
        <f t="shared" si="3"/>
        <v>162165342.00870004</v>
      </c>
    </row>
    <row r="8" spans="1:15" x14ac:dyDescent="0.4">
      <c r="G8" s="11" t="s">
        <v>4</v>
      </c>
      <c r="H8" s="7">
        <f>+SUBTOTAL(9, H26:H29)</f>
        <v>-31063387.999899998</v>
      </c>
      <c r="I8" s="7">
        <f>+SUBTOTAL(9, I26:I29)</f>
        <v>0</v>
      </c>
      <c r="J8" s="7">
        <f t="shared" ref="J8:K8" si="4">+SUBTOTAL(9, J26:J29)</f>
        <v>0</v>
      </c>
      <c r="K8" s="7">
        <f t="shared" si="4"/>
        <v>-31063387.999899998</v>
      </c>
      <c r="L8" s="7">
        <f t="shared" ref="L8:O8" si="5">+SUBTOTAL(9, L26:L29)</f>
        <v>0</v>
      </c>
      <c r="M8" s="7">
        <f t="shared" si="5"/>
        <v>-17800000</v>
      </c>
      <c r="N8" s="7">
        <f t="shared" si="5"/>
        <v>0</v>
      </c>
      <c r="O8" s="7">
        <f t="shared" si="5"/>
        <v>-48863387.999899998</v>
      </c>
    </row>
    <row r="9" spans="1:15" x14ac:dyDescent="0.4">
      <c r="G9" s="9" t="s">
        <v>5</v>
      </c>
      <c r="H9" s="10">
        <f>SUM(H8)</f>
        <v>-31063387.999899998</v>
      </c>
      <c r="I9" s="10">
        <f>SUM(I8)</f>
        <v>0</v>
      </c>
      <c r="J9" s="10">
        <f t="shared" ref="J9:K9" si="6">SUM(J8)</f>
        <v>0</v>
      </c>
      <c r="K9" s="10">
        <f t="shared" si="6"/>
        <v>-31063387.999899998</v>
      </c>
      <c r="L9" s="10">
        <f t="shared" ref="L9:O9" si="7">SUM(L8)</f>
        <v>0</v>
      </c>
      <c r="M9" s="10">
        <f t="shared" si="7"/>
        <v>-17800000</v>
      </c>
      <c r="N9" s="10">
        <f t="shared" si="7"/>
        <v>0</v>
      </c>
      <c r="O9" s="10">
        <f t="shared" si="7"/>
        <v>-48863387.999899998</v>
      </c>
    </row>
    <row r="10" spans="1:15" x14ac:dyDescent="0.4">
      <c r="G10" s="12" t="s">
        <v>6</v>
      </c>
      <c r="H10" s="8">
        <f>+SUMIF($F$31:$F$155, "15", H$31:H$155)</f>
        <v>-1212408</v>
      </c>
      <c r="I10" s="8">
        <f>+SUMIF($F$31:$F$155, "15", I$31:I$155)</f>
        <v>0</v>
      </c>
      <c r="J10" s="8">
        <f t="shared" ref="J10:O10" si="8">+SUMIF($F$31:$F$155, "15", J$31:J$155)</f>
        <v>0</v>
      </c>
      <c r="K10" s="8">
        <f t="shared" si="8"/>
        <v>-1212408</v>
      </c>
      <c r="L10" s="8">
        <f t="shared" si="8"/>
        <v>-120513.99967999995</v>
      </c>
      <c r="M10" s="8">
        <f t="shared" si="8"/>
        <v>300000</v>
      </c>
      <c r="N10" s="8">
        <f t="shared" si="8"/>
        <v>0</v>
      </c>
      <c r="O10" s="8">
        <f t="shared" si="8"/>
        <v>-1032921.9996799999</v>
      </c>
    </row>
    <row r="11" spans="1:15" x14ac:dyDescent="0.4">
      <c r="G11" s="13" t="s">
        <v>7</v>
      </c>
      <c r="H11" s="8">
        <f>SUMIF($G$33:$G$155,"Kulud*",H$33:H$155)</f>
        <v>-1216796878.384799</v>
      </c>
      <c r="I11" s="8">
        <f>SUMIF($G$33:$G$155,"Kulud*",I$33:I$155)</f>
        <v>-3397198.2710390398</v>
      </c>
      <c r="J11" s="8">
        <f t="shared" ref="J11:N11" si="9">SUMIF($G$33:$G$155,"Kulud*",J$33:J$155)</f>
        <v>0</v>
      </c>
      <c r="K11" s="8">
        <f t="shared" si="9"/>
        <v>-1220194076.655838</v>
      </c>
      <c r="L11" s="8">
        <f t="shared" si="9"/>
        <v>-44047462.302342333</v>
      </c>
      <c r="M11" s="8">
        <f t="shared" si="9"/>
        <v>-133386</v>
      </c>
      <c r="N11" s="8">
        <f t="shared" si="9"/>
        <v>1.0500007829250535E-4</v>
      </c>
      <c r="O11" s="8">
        <f>SUMIF($G$33:$G$156,"Kulud*",O$33:O$156)</f>
        <v>-1264374924.958077</v>
      </c>
    </row>
    <row r="12" spans="1:15" x14ac:dyDescent="0.4">
      <c r="G12" s="7" t="s">
        <v>8</v>
      </c>
      <c r="H12" s="8">
        <f>SUMIF($G$33:$G$155,"Põhivara kulum*",H$33:H$155)</f>
        <v>-296789.99979999999</v>
      </c>
      <c r="I12" s="8">
        <f>SUMIF($G$33:$G$155,"Põhivara kulum*",I$33:I$155)</f>
        <v>0</v>
      </c>
      <c r="J12" s="8">
        <f t="shared" ref="J12:O12" si="10">SUMIF($G$33:$G$155,"Põhivara kulum*",J$33:J$155)</f>
        <v>0</v>
      </c>
      <c r="K12" s="8">
        <f t="shared" si="10"/>
        <v>-296789.99979999999</v>
      </c>
      <c r="L12" s="8">
        <f t="shared" si="10"/>
        <v>0</v>
      </c>
      <c r="M12" s="8">
        <f t="shared" si="10"/>
        <v>0</v>
      </c>
      <c r="N12" s="8">
        <f t="shared" si="10"/>
        <v>0</v>
      </c>
      <c r="O12" s="8">
        <f t="shared" si="10"/>
        <v>-296789.99979999999</v>
      </c>
    </row>
    <row r="13" spans="1:15" x14ac:dyDescent="0.4">
      <c r="G13" s="7" t="s">
        <v>9</v>
      </c>
      <c r="H13" s="8">
        <f>+SUBTOTAL(9, H157:H161)</f>
        <v>-7718015.9985000016</v>
      </c>
      <c r="I13" s="8">
        <f>+SUBTOTAL(9, I157:I161)</f>
        <v>0</v>
      </c>
      <c r="J13" s="8">
        <f t="shared" ref="J13:K13" si="11">+SUBTOTAL(9, J157:J161)</f>
        <v>0</v>
      </c>
      <c r="K13" s="8">
        <f t="shared" si="11"/>
        <v>-7718015.9985000016</v>
      </c>
      <c r="L13" s="8">
        <f t="shared" ref="L13:O13" si="12">+SUBTOTAL(9, L157:L161)</f>
        <v>0</v>
      </c>
      <c r="M13" s="8">
        <f t="shared" si="12"/>
        <v>0</v>
      </c>
      <c r="N13" s="8">
        <f t="shared" si="12"/>
        <v>0</v>
      </c>
      <c r="O13" s="8">
        <f t="shared" si="12"/>
        <v>-7718015.9985000016</v>
      </c>
    </row>
    <row r="14" spans="1:15" x14ac:dyDescent="0.4">
      <c r="G14" s="9" t="s">
        <v>10</v>
      </c>
      <c r="H14" s="14">
        <f>SUM(H10:H13)</f>
        <v>-1226024092.3830991</v>
      </c>
      <c r="I14" s="14">
        <f>SUM(I10:I13)</f>
        <v>-3397198.2710390398</v>
      </c>
      <c r="J14" s="14">
        <f t="shared" ref="J14:K14" si="13">SUM(J10:J13)</f>
        <v>0</v>
      </c>
      <c r="K14" s="14">
        <f t="shared" si="13"/>
        <v>-1229421290.6541381</v>
      </c>
      <c r="L14" s="14">
        <f t="shared" ref="L14:O14" si="14">SUM(L10:L13)</f>
        <v>-44167976.30202233</v>
      </c>
      <c r="M14" s="14">
        <f t="shared" si="14"/>
        <v>166614</v>
      </c>
      <c r="N14" s="14">
        <f t="shared" si="14"/>
        <v>1.0500007829250535E-4</v>
      </c>
      <c r="O14" s="14">
        <f t="shared" si="14"/>
        <v>-1273422652.9560571</v>
      </c>
    </row>
    <row r="15" spans="1:15" s="17" customFormat="1" ht="84.75" customHeight="1" x14ac:dyDescent="0.4">
      <c r="A15" s="15" t="s">
        <v>11</v>
      </c>
      <c r="B15" s="15" t="s">
        <v>12</v>
      </c>
      <c r="C15" s="16" t="s">
        <v>13</v>
      </c>
      <c r="D15" s="15" t="s">
        <v>14</v>
      </c>
      <c r="E15" s="15" t="s">
        <v>15</v>
      </c>
      <c r="F15" s="15" t="s">
        <v>74</v>
      </c>
      <c r="G15" s="15" t="s">
        <v>16</v>
      </c>
      <c r="H15" s="69" t="s">
        <v>113</v>
      </c>
      <c r="I15" s="76" t="s">
        <v>156</v>
      </c>
      <c r="J15" s="75" t="s">
        <v>149</v>
      </c>
      <c r="K15" s="76" t="s">
        <v>157</v>
      </c>
      <c r="L15" s="76" t="s">
        <v>163</v>
      </c>
      <c r="M15" s="75" t="s">
        <v>160</v>
      </c>
      <c r="N15" s="75" t="s">
        <v>149</v>
      </c>
      <c r="O15" s="76" t="s">
        <v>152</v>
      </c>
    </row>
    <row r="16" spans="1:15" s="17" customFormat="1" ht="25.75" x14ac:dyDescent="0.4">
      <c r="A16" s="18"/>
      <c r="B16" s="19"/>
      <c r="C16" s="20"/>
      <c r="D16" s="21"/>
      <c r="E16" s="22"/>
      <c r="F16" s="22"/>
      <c r="G16" s="23" t="s">
        <v>17</v>
      </c>
      <c r="H16" s="24" t="s">
        <v>18</v>
      </c>
      <c r="I16" s="72" t="s">
        <v>153</v>
      </c>
      <c r="J16" s="72" t="s">
        <v>150</v>
      </c>
      <c r="K16" s="73"/>
      <c r="L16" s="24" t="s">
        <v>153</v>
      </c>
      <c r="M16" s="80" t="s">
        <v>158</v>
      </c>
      <c r="N16" s="72" t="s">
        <v>150</v>
      </c>
      <c r="O16" s="21"/>
    </row>
    <row r="17" spans="1:15" s="17" customFormat="1" ht="29.15" customHeight="1" x14ac:dyDescent="0.4">
      <c r="A17" s="21" t="s">
        <v>19</v>
      </c>
      <c r="B17" s="25" t="s">
        <v>19</v>
      </c>
      <c r="C17" s="26" t="s">
        <v>19</v>
      </c>
      <c r="D17" s="21"/>
      <c r="E17" s="22"/>
      <c r="F17" s="22"/>
      <c r="G17" s="23" t="s">
        <v>20</v>
      </c>
      <c r="H17" s="27">
        <v>2025</v>
      </c>
      <c r="I17" s="74" t="s">
        <v>151</v>
      </c>
      <c r="J17" s="74" t="s">
        <v>151</v>
      </c>
      <c r="K17" s="21"/>
      <c r="L17" s="74" t="s">
        <v>166</v>
      </c>
      <c r="M17" s="81" t="s">
        <v>161</v>
      </c>
      <c r="N17" s="74" t="s">
        <v>159</v>
      </c>
      <c r="O17" s="21"/>
    </row>
    <row r="18" spans="1:15" s="17" customFormat="1" x14ac:dyDescent="0.4">
      <c r="A18" s="84" t="s">
        <v>21</v>
      </c>
      <c r="B18" s="84"/>
      <c r="C18" s="28"/>
      <c r="D18" s="29"/>
      <c r="E18" s="29"/>
      <c r="F18" s="29"/>
      <c r="G18" s="29"/>
      <c r="H18" s="30">
        <f>+SUBTOTAL(9, H19:H24)</f>
        <v>162165342.00870004</v>
      </c>
      <c r="I18" s="30">
        <f t="shared" ref="I18:O18" si="15">+SUBTOTAL(9, I19:I24)</f>
        <v>0</v>
      </c>
      <c r="J18" s="30">
        <f t="shared" si="15"/>
        <v>0</v>
      </c>
      <c r="K18" s="30">
        <f t="shared" si="15"/>
        <v>162165342.00870004</v>
      </c>
      <c r="L18" s="30">
        <f t="shared" si="15"/>
        <v>0</v>
      </c>
      <c r="M18" s="30">
        <f t="shared" si="15"/>
        <v>0</v>
      </c>
      <c r="N18" s="30">
        <f t="shared" si="15"/>
        <v>0</v>
      </c>
      <c r="O18" s="30">
        <f t="shared" si="15"/>
        <v>162165342.00870004</v>
      </c>
    </row>
    <row r="19" spans="1:15" s="17" customFormat="1" x14ac:dyDescent="0.4">
      <c r="A19" s="31" t="s">
        <v>22</v>
      </c>
      <c r="B19" s="32" t="s">
        <v>23</v>
      </c>
      <c r="C19" s="31" t="s">
        <v>24</v>
      </c>
      <c r="D19" s="31"/>
      <c r="E19" s="31"/>
      <c r="F19" s="31" t="s">
        <v>75</v>
      </c>
      <c r="G19" s="33" t="s">
        <v>25</v>
      </c>
      <c r="H19" s="34">
        <v>1000.0001</v>
      </c>
      <c r="I19" s="34"/>
      <c r="J19" s="21"/>
      <c r="K19" s="34">
        <f>+H19+I19+J19</f>
        <v>1000.0001</v>
      </c>
      <c r="L19" s="34"/>
      <c r="M19" s="34"/>
      <c r="N19" s="34"/>
      <c r="O19" s="34">
        <f>+K19+L19+M19+N19</f>
        <v>1000.0001</v>
      </c>
    </row>
    <row r="20" spans="1:15" s="17" customFormat="1" ht="14.5" customHeight="1" x14ac:dyDescent="0.4">
      <c r="A20" s="31"/>
      <c r="B20" s="32"/>
      <c r="C20" s="31" t="s">
        <v>24</v>
      </c>
      <c r="D20" s="31"/>
      <c r="E20" s="31"/>
      <c r="F20" s="31" t="s">
        <v>76</v>
      </c>
      <c r="G20" s="33" t="s">
        <v>26</v>
      </c>
      <c r="H20" s="34">
        <v>245436.00030000001</v>
      </c>
      <c r="I20" s="34"/>
      <c r="J20" s="21"/>
      <c r="K20" s="34">
        <f t="shared" ref="K20:K84" si="16">+H20+I20+J20</f>
        <v>245436.00030000001</v>
      </c>
      <c r="L20" s="34"/>
      <c r="M20" s="34"/>
      <c r="N20" s="34"/>
      <c r="O20" s="34">
        <f t="shared" ref="O20:O83" si="17">+K20+L20+M20+N20</f>
        <v>245436.00030000001</v>
      </c>
    </row>
    <row r="21" spans="1:15" s="17" customFormat="1" ht="14.5" customHeight="1" x14ac:dyDescent="0.4">
      <c r="A21" s="31"/>
      <c r="B21" s="32"/>
      <c r="C21" s="31" t="s">
        <v>24</v>
      </c>
      <c r="D21" s="34" t="s">
        <v>31</v>
      </c>
      <c r="E21" s="31" t="s">
        <v>32</v>
      </c>
      <c r="F21" s="31" t="s">
        <v>77</v>
      </c>
      <c r="G21" s="33" t="s">
        <v>78</v>
      </c>
      <c r="H21" s="34">
        <v>3033981.0000999998</v>
      </c>
      <c r="I21" s="34"/>
      <c r="J21" s="21"/>
      <c r="K21" s="34">
        <f t="shared" si="16"/>
        <v>3033981.0000999998</v>
      </c>
      <c r="L21" s="34"/>
      <c r="M21" s="34"/>
      <c r="N21" s="34"/>
      <c r="O21" s="34">
        <f t="shared" si="17"/>
        <v>3033981.0000999998</v>
      </c>
    </row>
    <row r="22" spans="1:15" s="17" customFormat="1" ht="14.5" customHeight="1" x14ac:dyDescent="0.4">
      <c r="A22" s="31"/>
      <c r="B22" s="32"/>
      <c r="C22" s="31" t="s">
        <v>24</v>
      </c>
      <c r="D22" s="34" t="s">
        <v>79</v>
      </c>
      <c r="E22" s="31" t="s">
        <v>80</v>
      </c>
      <c r="F22" s="31" t="s">
        <v>77</v>
      </c>
      <c r="G22" s="33" t="s">
        <v>78</v>
      </c>
      <c r="H22" s="34">
        <v>30057798.000100002</v>
      </c>
      <c r="I22" s="34"/>
      <c r="J22" s="21"/>
      <c r="K22" s="34">
        <f t="shared" si="16"/>
        <v>30057798.000100002</v>
      </c>
      <c r="L22" s="34"/>
      <c r="M22" s="34"/>
      <c r="N22" s="34"/>
      <c r="O22" s="34">
        <f t="shared" si="17"/>
        <v>30057798.000100002</v>
      </c>
    </row>
    <row r="23" spans="1:15" s="17" customFormat="1" ht="14.5" customHeight="1" x14ac:dyDescent="0.4">
      <c r="A23" s="31"/>
      <c r="B23" s="32"/>
      <c r="C23" s="31" t="s">
        <v>27</v>
      </c>
      <c r="D23" s="31"/>
      <c r="E23" s="31"/>
      <c r="F23" s="31" t="s">
        <v>81</v>
      </c>
      <c r="G23" s="35" t="s">
        <v>114</v>
      </c>
      <c r="H23" s="34">
        <v>4056669.0026999977</v>
      </c>
      <c r="I23" s="34"/>
      <c r="J23" s="21"/>
      <c r="K23" s="34">
        <f t="shared" si="16"/>
        <v>4056669.0026999977</v>
      </c>
      <c r="L23" s="34"/>
      <c r="M23" s="34"/>
      <c r="N23" s="34"/>
      <c r="O23" s="34">
        <f t="shared" si="17"/>
        <v>4056669.0026999977</v>
      </c>
    </row>
    <row r="24" spans="1:15" s="17" customFormat="1" x14ac:dyDescent="0.4">
      <c r="A24" s="31"/>
      <c r="B24" s="32"/>
      <c r="C24" s="31" t="s">
        <v>28</v>
      </c>
      <c r="D24" s="31"/>
      <c r="E24" s="31"/>
      <c r="F24" s="31" t="s">
        <v>81</v>
      </c>
      <c r="G24" s="35" t="s">
        <v>115</v>
      </c>
      <c r="H24" s="34">
        <v>124770458.00540003</v>
      </c>
      <c r="I24" s="34"/>
      <c r="J24" s="21"/>
      <c r="K24" s="34">
        <f t="shared" si="16"/>
        <v>124770458.00540003</v>
      </c>
      <c r="L24" s="34"/>
      <c r="M24" s="34"/>
      <c r="N24" s="34"/>
      <c r="O24" s="34">
        <f t="shared" si="17"/>
        <v>124770458.00540003</v>
      </c>
    </row>
    <row r="25" spans="1:15" s="17" customFormat="1" x14ac:dyDescent="0.4">
      <c r="A25" s="36" t="s">
        <v>29</v>
      </c>
      <c r="B25" s="37"/>
      <c r="C25" s="38"/>
      <c r="D25" s="38"/>
      <c r="E25" s="38"/>
      <c r="F25" s="38"/>
      <c r="G25" s="38"/>
      <c r="H25" s="30">
        <f>+SUBTOTAL(9, H26:H29)</f>
        <v>-31063387.999899998</v>
      </c>
      <c r="I25" s="30">
        <f t="shared" ref="I25:O25" si="18">+SUBTOTAL(9, I26:I29)</f>
        <v>0</v>
      </c>
      <c r="J25" s="30">
        <f t="shared" si="18"/>
        <v>0</v>
      </c>
      <c r="K25" s="30">
        <f t="shared" si="18"/>
        <v>-31063387.999899998</v>
      </c>
      <c r="L25" s="30">
        <f t="shared" si="18"/>
        <v>0</v>
      </c>
      <c r="M25" s="30">
        <f t="shared" si="18"/>
        <v>-17800000</v>
      </c>
      <c r="N25" s="30">
        <f t="shared" si="18"/>
        <v>0</v>
      </c>
      <c r="O25" s="30">
        <f t="shared" si="18"/>
        <v>-48863387.999899998</v>
      </c>
    </row>
    <row r="26" spans="1:15" s="17" customFormat="1" ht="38.6" x14ac:dyDescent="0.4">
      <c r="A26" s="31" t="s">
        <v>22</v>
      </c>
      <c r="B26" s="32" t="s">
        <v>23</v>
      </c>
      <c r="C26" s="31" t="s">
        <v>24</v>
      </c>
      <c r="D26" s="31" t="s">
        <v>79</v>
      </c>
      <c r="E26" s="31" t="s">
        <v>80</v>
      </c>
      <c r="F26" s="31" t="s">
        <v>82</v>
      </c>
      <c r="G26" s="35" t="s">
        <v>118</v>
      </c>
      <c r="H26" s="34">
        <v>36081612.000100002</v>
      </c>
      <c r="I26" s="34"/>
      <c r="J26" s="21"/>
      <c r="K26" s="34">
        <f t="shared" si="16"/>
        <v>36081612.000100002</v>
      </c>
      <c r="L26" s="34"/>
      <c r="M26" s="34"/>
      <c r="N26" s="34"/>
      <c r="O26" s="34">
        <f t="shared" si="17"/>
        <v>36081612.000100002</v>
      </c>
    </row>
    <row r="27" spans="1:15" s="17" customFormat="1" ht="25.75" x14ac:dyDescent="0.4">
      <c r="A27" s="31"/>
      <c r="B27" s="32"/>
      <c r="C27" s="31" t="s">
        <v>30</v>
      </c>
      <c r="D27" s="31"/>
      <c r="E27" s="31"/>
      <c r="F27" s="66" t="s">
        <v>83</v>
      </c>
      <c r="G27" s="32" t="s">
        <v>117</v>
      </c>
      <c r="H27" s="34">
        <v>-11000000</v>
      </c>
      <c r="I27" s="34"/>
      <c r="J27" s="21"/>
      <c r="K27" s="34">
        <f t="shared" si="16"/>
        <v>-11000000</v>
      </c>
      <c r="L27" s="34"/>
      <c r="M27" s="34"/>
      <c r="N27" s="34"/>
      <c r="O27" s="34">
        <f t="shared" si="17"/>
        <v>-11000000</v>
      </c>
    </row>
    <row r="28" spans="1:15" s="17" customFormat="1" ht="38.6" x14ac:dyDescent="0.4">
      <c r="A28" s="31"/>
      <c r="B28" s="32"/>
      <c r="C28" s="31" t="s">
        <v>30</v>
      </c>
      <c r="D28" s="31" t="s">
        <v>31</v>
      </c>
      <c r="E28" s="31" t="s">
        <v>32</v>
      </c>
      <c r="F28" s="31" t="s">
        <v>82</v>
      </c>
      <c r="G28" s="63" t="s">
        <v>165</v>
      </c>
      <c r="H28" s="34">
        <v>-50000000</v>
      </c>
      <c r="I28" s="34"/>
      <c r="J28" s="21"/>
      <c r="K28" s="34">
        <f t="shared" si="16"/>
        <v>-50000000</v>
      </c>
      <c r="L28" s="34"/>
      <c r="M28" s="34">
        <v>-17800000</v>
      </c>
      <c r="N28" s="34"/>
      <c r="O28" s="34">
        <f t="shared" si="17"/>
        <v>-67800000</v>
      </c>
    </row>
    <row r="29" spans="1:15" s="17" customFormat="1" ht="44.6" customHeight="1" x14ac:dyDescent="0.4">
      <c r="A29" s="31"/>
      <c r="B29" s="32"/>
      <c r="C29" s="31" t="s">
        <v>28</v>
      </c>
      <c r="D29" s="31" t="s">
        <v>31</v>
      </c>
      <c r="E29" s="31" t="s">
        <v>32</v>
      </c>
      <c r="F29" s="31" t="s">
        <v>82</v>
      </c>
      <c r="G29" s="32" t="s">
        <v>116</v>
      </c>
      <c r="H29" s="34">
        <v>-6145000</v>
      </c>
      <c r="I29" s="34"/>
      <c r="J29" s="21"/>
      <c r="K29" s="34">
        <f t="shared" si="16"/>
        <v>-6145000</v>
      </c>
      <c r="L29" s="34"/>
      <c r="M29" s="34"/>
      <c r="N29" s="34"/>
      <c r="O29" s="34">
        <f t="shared" si="17"/>
        <v>-6145000</v>
      </c>
    </row>
    <row r="30" spans="1:15" s="42" customFormat="1" ht="12.75" customHeight="1" x14ac:dyDescent="0.4">
      <c r="A30" s="64" t="s">
        <v>42</v>
      </c>
      <c r="B30" s="64"/>
      <c r="C30" s="46"/>
      <c r="D30" s="40"/>
      <c r="E30" s="40"/>
      <c r="F30" s="40"/>
      <c r="G30" s="40"/>
      <c r="H30" s="41">
        <f>+SUBTOTAL(9,H31:H32)</f>
        <v>-1212408</v>
      </c>
      <c r="I30" s="41">
        <f t="shared" ref="I30:O30" si="19">+SUBTOTAL(9,I31:I32)</f>
        <v>0</v>
      </c>
      <c r="J30" s="41">
        <f t="shared" si="19"/>
        <v>0</v>
      </c>
      <c r="K30" s="41">
        <f t="shared" si="19"/>
        <v>-1212408</v>
      </c>
      <c r="L30" s="41">
        <f t="shared" si="19"/>
        <v>-120513.99967999995</v>
      </c>
      <c r="M30" s="41">
        <f t="shared" si="19"/>
        <v>300000</v>
      </c>
      <c r="N30" s="41">
        <f t="shared" si="19"/>
        <v>0</v>
      </c>
      <c r="O30" s="41">
        <f t="shared" si="19"/>
        <v>-1032921.9996799999</v>
      </c>
    </row>
    <row r="31" spans="1:15" s="42" customFormat="1" ht="38.6" x14ac:dyDescent="0.4">
      <c r="A31" s="31" t="s">
        <v>22</v>
      </c>
      <c r="B31" s="32" t="s">
        <v>23</v>
      </c>
      <c r="C31" s="31" t="s">
        <v>30</v>
      </c>
      <c r="D31" s="31" t="s">
        <v>33</v>
      </c>
      <c r="E31" s="31" t="s">
        <v>34</v>
      </c>
      <c r="F31" s="66" t="s">
        <v>92</v>
      </c>
      <c r="G31" s="32" t="s">
        <v>120</v>
      </c>
      <c r="H31" s="34">
        <v>-1031691</v>
      </c>
      <c r="I31" s="34"/>
      <c r="J31" s="31"/>
      <c r="K31" s="34">
        <f t="shared" si="16"/>
        <v>-1031691</v>
      </c>
      <c r="L31" s="34">
        <v>-120513.99967999995</v>
      </c>
      <c r="M31" s="34">
        <v>300000</v>
      </c>
      <c r="N31" s="34"/>
      <c r="O31" s="34">
        <f t="shared" si="17"/>
        <v>-852204.99967999989</v>
      </c>
    </row>
    <row r="32" spans="1:15" s="42" customFormat="1" ht="25.75" x14ac:dyDescent="0.4">
      <c r="A32" s="31"/>
      <c r="B32" s="68"/>
      <c r="C32" s="68" t="s">
        <v>27</v>
      </c>
      <c r="D32" s="31" t="s">
        <v>33</v>
      </c>
      <c r="E32" s="31" t="s">
        <v>34</v>
      </c>
      <c r="F32" s="66" t="s">
        <v>92</v>
      </c>
      <c r="G32" s="32" t="s">
        <v>119</v>
      </c>
      <c r="H32" s="34">
        <v>-180717</v>
      </c>
      <c r="I32" s="34"/>
      <c r="J32" s="31"/>
      <c r="K32" s="34">
        <f t="shared" si="16"/>
        <v>-180717</v>
      </c>
      <c r="L32" s="34"/>
      <c r="M32" s="34"/>
      <c r="N32" s="34"/>
      <c r="O32" s="34">
        <f t="shared" si="17"/>
        <v>-180717</v>
      </c>
    </row>
    <row r="33" spans="1:15" s="42" customFormat="1" ht="12.75" customHeight="1" x14ac:dyDescent="0.4">
      <c r="A33" s="36" t="s">
        <v>94</v>
      </c>
      <c r="B33" s="36"/>
      <c r="C33" s="36"/>
      <c r="D33" s="40"/>
      <c r="E33" s="40"/>
      <c r="F33" s="40"/>
      <c r="G33" s="40"/>
      <c r="H33" s="41">
        <f>+SUBTOTAL(9, H35:H49)</f>
        <v>-2129378.8244319232</v>
      </c>
      <c r="I33" s="41">
        <f t="shared" ref="I33:K33" si="20">+SUBTOTAL(9, I35:I49)</f>
        <v>0</v>
      </c>
      <c r="J33" s="41">
        <f t="shared" si="20"/>
        <v>0</v>
      </c>
      <c r="K33" s="41">
        <f t="shared" si="20"/>
        <v>-2129378.8244319232</v>
      </c>
      <c r="L33" s="41">
        <f t="shared" ref="L33:O33" si="21">+SUBTOTAL(9, L35:L49)</f>
        <v>-1553022.57</v>
      </c>
      <c r="M33" s="41">
        <f t="shared" si="21"/>
        <v>16614</v>
      </c>
      <c r="N33" s="41">
        <f t="shared" si="21"/>
        <v>1.05000000075961E-4</v>
      </c>
      <c r="O33" s="41">
        <f t="shared" si="21"/>
        <v>-3665787.3943269234</v>
      </c>
    </row>
    <row r="34" spans="1:15" s="42" customFormat="1" ht="12.75" customHeight="1" x14ac:dyDescent="0.4">
      <c r="A34" s="36" t="s">
        <v>121</v>
      </c>
      <c r="B34" s="36"/>
      <c r="C34" s="48"/>
      <c r="D34" s="40"/>
      <c r="E34" s="40"/>
      <c r="F34" s="40"/>
      <c r="G34" s="40"/>
      <c r="H34" s="41">
        <f>+SUBTOTAL(9, H35:H49)</f>
        <v>-2129378.8244319232</v>
      </c>
      <c r="I34" s="41">
        <f t="shared" ref="I34:K34" si="22">+SUBTOTAL(9, I35:I49)</f>
        <v>0</v>
      </c>
      <c r="J34" s="41">
        <f t="shared" si="22"/>
        <v>0</v>
      </c>
      <c r="K34" s="41">
        <f t="shared" si="22"/>
        <v>-2129378.8244319232</v>
      </c>
      <c r="L34" s="41">
        <f t="shared" ref="L34:O34" si="23">+SUBTOTAL(9, L35:L49)</f>
        <v>-1553022.57</v>
      </c>
      <c r="M34" s="41">
        <f t="shared" si="23"/>
        <v>16614</v>
      </c>
      <c r="N34" s="41">
        <f t="shared" si="23"/>
        <v>1.05000000075961E-4</v>
      </c>
      <c r="O34" s="41">
        <f t="shared" si="23"/>
        <v>-3665787.3943269234</v>
      </c>
    </row>
    <row r="35" spans="1:15" s="42" customFormat="1" ht="25.75" x14ac:dyDescent="0.4">
      <c r="A35" s="31" t="s">
        <v>86</v>
      </c>
      <c r="B35" s="32" t="s">
        <v>87</v>
      </c>
      <c r="C35" s="31" t="s">
        <v>30</v>
      </c>
      <c r="D35" s="31" t="s">
        <v>38</v>
      </c>
      <c r="E35" s="31" t="s">
        <v>39</v>
      </c>
      <c r="F35" s="66" t="s">
        <v>99</v>
      </c>
      <c r="G35" s="34" t="s">
        <v>122</v>
      </c>
      <c r="H35" s="34">
        <v>-13999.078800000001</v>
      </c>
      <c r="I35" s="34"/>
      <c r="J35" s="31"/>
      <c r="K35" s="34">
        <f t="shared" si="16"/>
        <v>-13999.078800000001</v>
      </c>
      <c r="L35" s="34"/>
      <c r="M35" s="34"/>
      <c r="N35" s="34"/>
      <c r="O35" s="34">
        <f t="shared" si="17"/>
        <v>-13999.078800000001</v>
      </c>
    </row>
    <row r="36" spans="1:15" s="42" customFormat="1" ht="12.9" x14ac:dyDescent="0.4">
      <c r="A36" s="31"/>
      <c r="B36" s="32"/>
      <c r="C36" s="31" t="s">
        <v>30</v>
      </c>
      <c r="D36" s="31"/>
      <c r="E36" s="31"/>
      <c r="F36" s="66" t="s">
        <v>93</v>
      </c>
      <c r="G36" s="31" t="s">
        <v>124</v>
      </c>
      <c r="H36" s="34"/>
      <c r="I36" s="34"/>
      <c r="J36" s="31"/>
      <c r="K36" s="34">
        <f t="shared" si="16"/>
        <v>0</v>
      </c>
      <c r="L36" s="34"/>
      <c r="M36" s="34"/>
      <c r="N36" s="34">
        <v>-5000</v>
      </c>
      <c r="O36" s="34">
        <f t="shared" si="17"/>
        <v>-5000</v>
      </c>
    </row>
    <row r="37" spans="1:15" s="42" customFormat="1" ht="12.9" x14ac:dyDescent="0.4">
      <c r="A37" s="31"/>
      <c r="B37" s="32"/>
      <c r="C37" s="31" t="s">
        <v>30</v>
      </c>
      <c r="D37" s="31" t="s">
        <v>19</v>
      </c>
      <c r="E37" s="31" t="s">
        <v>19</v>
      </c>
      <c r="F37" s="66" t="s">
        <v>88</v>
      </c>
      <c r="G37" s="31" t="s">
        <v>89</v>
      </c>
      <c r="H37" s="34">
        <v>-595440.00086929486</v>
      </c>
      <c r="I37" s="34"/>
      <c r="J37" s="31"/>
      <c r="K37" s="34">
        <f t="shared" si="16"/>
        <v>-595440.00086929486</v>
      </c>
      <c r="L37" s="34">
        <v>-10838</v>
      </c>
      <c r="M37" s="34"/>
      <c r="N37" s="34">
        <v>-3257.502500000001</v>
      </c>
      <c r="O37" s="34">
        <f t="shared" si="17"/>
        <v>-609535.50336929481</v>
      </c>
    </row>
    <row r="38" spans="1:15" s="42" customFormat="1" ht="12.9" x14ac:dyDescent="0.4">
      <c r="A38" s="31"/>
      <c r="B38" s="32"/>
      <c r="C38" s="31" t="s">
        <v>30</v>
      </c>
      <c r="D38" s="31"/>
      <c r="E38" s="31"/>
      <c r="F38" s="66" t="s">
        <v>90</v>
      </c>
      <c r="G38" s="31" t="s">
        <v>91</v>
      </c>
      <c r="H38" s="34">
        <v>-1250759.4776016667</v>
      </c>
      <c r="I38" s="34"/>
      <c r="J38" s="31"/>
      <c r="K38" s="34">
        <f t="shared" si="16"/>
        <v>-1250759.4776016667</v>
      </c>
      <c r="L38" s="34">
        <v>-1542184.57</v>
      </c>
      <c r="M38" s="34">
        <v>16614</v>
      </c>
      <c r="N38" s="34">
        <v>8257.5026025000006</v>
      </c>
      <c r="O38" s="34">
        <f t="shared" si="17"/>
        <v>-2768072.5449991669</v>
      </c>
    </row>
    <row r="39" spans="1:15" s="42" customFormat="1" ht="12.9" x14ac:dyDescent="0.4">
      <c r="A39" s="31"/>
      <c r="B39" s="32"/>
      <c r="C39" s="31" t="s">
        <v>30</v>
      </c>
      <c r="D39" s="31" t="s">
        <v>35</v>
      </c>
      <c r="E39" s="31" t="s">
        <v>36</v>
      </c>
      <c r="F39" s="66" t="s">
        <v>88</v>
      </c>
      <c r="G39" s="31" t="s">
        <v>89</v>
      </c>
      <c r="H39" s="34">
        <v>-63.252000000000002</v>
      </c>
      <c r="I39" s="34"/>
      <c r="J39" s="31"/>
      <c r="K39" s="34">
        <f t="shared" si="16"/>
        <v>-63.252000000000002</v>
      </c>
      <c r="L39" s="34"/>
      <c r="M39" s="34"/>
      <c r="N39" s="34"/>
      <c r="O39" s="34">
        <f t="shared" si="17"/>
        <v>-63.252000000000002</v>
      </c>
    </row>
    <row r="40" spans="1:15" s="42" customFormat="1" ht="12.9" x14ac:dyDescent="0.4">
      <c r="A40" s="31"/>
      <c r="B40" s="32"/>
      <c r="C40" s="31" t="s">
        <v>30</v>
      </c>
      <c r="D40" s="31" t="s">
        <v>35</v>
      </c>
      <c r="E40" s="31" t="s">
        <v>36</v>
      </c>
      <c r="F40" s="66" t="s">
        <v>90</v>
      </c>
      <c r="G40" s="31" t="s">
        <v>91</v>
      </c>
      <c r="H40" s="34">
        <v>-1.9610000000000001</v>
      </c>
      <c r="I40" s="34"/>
      <c r="J40" s="31"/>
      <c r="K40" s="34">
        <f t="shared" si="16"/>
        <v>-1.9610000000000001</v>
      </c>
      <c r="L40" s="34"/>
      <c r="M40" s="34"/>
      <c r="N40" s="34"/>
      <c r="O40" s="34">
        <f t="shared" si="17"/>
        <v>-1.9610000000000001</v>
      </c>
    </row>
    <row r="41" spans="1:15" s="42" customFormat="1" ht="12.9" x14ac:dyDescent="0.4">
      <c r="A41" s="31"/>
      <c r="B41" s="32"/>
      <c r="C41" s="31" t="s">
        <v>27</v>
      </c>
      <c r="D41" s="31" t="s">
        <v>19</v>
      </c>
      <c r="E41" s="31" t="s">
        <v>19</v>
      </c>
      <c r="F41" s="31" t="s">
        <v>88</v>
      </c>
      <c r="G41" s="31" t="s">
        <v>89</v>
      </c>
      <c r="H41" s="34">
        <v>-610.49574750000011</v>
      </c>
      <c r="I41" s="34"/>
      <c r="J41" s="31"/>
      <c r="K41" s="34">
        <f t="shared" si="16"/>
        <v>-610.49574750000011</v>
      </c>
      <c r="L41" s="34"/>
      <c r="M41" s="34"/>
      <c r="N41" s="34"/>
      <c r="O41" s="34">
        <f t="shared" si="17"/>
        <v>-610.49574750000011</v>
      </c>
    </row>
    <row r="42" spans="1:15" s="42" customFormat="1" ht="12.9" x14ac:dyDescent="0.4">
      <c r="A42" s="31"/>
      <c r="B42" s="32"/>
      <c r="C42" s="31" t="s">
        <v>27</v>
      </c>
      <c r="D42" s="31" t="s">
        <v>19</v>
      </c>
      <c r="E42" s="31" t="s">
        <v>19</v>
      </c>
      <c r="F42" s="31" t="s">
        <v>90</v>
      </c>
      <c r="G42" s="31" t="s">
        <v>91</v>
      </c>
      <c r="H42" s="34">
        <v>-79.599997500000001</v>
      </c>
      <c r="I42" s="34"/>
      <c r="J42" s="31"/>
      <c r="K42" s="34">
        <f t="shared" si="16"/>
        <v>-79.599997500000001</v>
      </c>
      <c r="L42" s="34"/>
      <c r="M42" s="34"/>
      <c r="N42" s="34"/>
      <c r="O42" s="34">
        <f t="shared" si="17"/>
        <v>-79.599997500000001</v>
      </c>
    </row>
    <row r="43" spans="1:15" s="42" customFormat="1" ht="25.75" x14ac:dyDescent="0.4">
      <c r="A43" s="31" t="s">
        <v>95</v>
      </c>
      <c r="B43" s="32" t="s">
        <v>96</v>
      </c>
      <c r="C43" s="31" t="s">
        <v>30</v>
      </c>
      <c r="D43" s="31" t="s">
        <v>38</v>
      </c>
      <c r="E43" s="31" t="s">
        <v>39</v>
      </c>
      <c r="F43" s="66" t="s">
        <v>99</v>
      </c>
      <c r="G43" s="34" t="s">
        <v>122</v>
      </c>
      <c r="H43" s="34">
        <v>-10444.921200000001</v>
      </c>
      <c r="I43" s="34"/>
      <c r="J43" s="31"/>
      <c r="K43" s="34">
        <f t="shared" si="16"/>
        <v>-10444.921200000001</v>
      </c>
      <c r="L43" s="34"/>
      <c r="M43" s="34"/>
      <c r="O43" s="34">
        <f t="shared" si="17"/>
        <v>-10444.921200000001</v>
      </c>
    </row>
    <row r="44" spans="1:15" s="42" customFormat="1" ht="12.9" x14ac:dyDescent="0.4">
      <c r="A44" s="31"/>
      <c r="B44" s="32"/>
      <c r="C44" s="31" t="s">
        <v>30</v>
      </c>
      <c r="D44" s="31" t="s">
        <v>19</v>
      </c>
      <c r="E44" s="31" t="s">
        <v>19</v>
      </c>
      <c r="F44" s="31" t="s">
        <v>88</v>
      </c>
      <c r="G44" s="31" t="s">
        <v>89</v>
      </c>
      <c r="H44" s="34">
        <v>-246193.40086929488</v>
      </c>
      <c r="I44" s="34"/>
      <c r="J44" s="31"/>
      <c r="K44" s="34">
        <f t="shared" si="16"/>
        <v>-246193.40086929488</v>
      </c>
      <c r="L44" s="34"/>
      <c r="M44" s="34"/>
      <c r="N44" s="34">
        <v>-3257.502500000001</v>
      </c>
      <c r="O44" s="34">
        <f t="shared" si="17"/>
        <v>-249450.90336929489</v>
      </c>
    </row>
    <row r="45" spans="1:15" s="42" customFormat="1" ht="12.9" x14ac:dyDescent="0.4">
      <c r="A45" s="31"/>
      <c r="B45" s="32"/>
      <c r="C45" s="31" t="s">
        <v>30</v>
      </c>
      <c r="D45" s="31"/>
      <c r="E45" s="31"/>
      <c r="F45" s="31" t="s">
        <v>90</v>
      </c>
      <c r="G45" s="31" t="s">
        <v>91</v>
      </c>
      <c r="H45" s="34">
        <v>-11031.327601666666</v>
      </c>
      <c r="I45" s="34"/>
      <c r="J45" s="31"/>
      <c r="K45" s="34">
        <f t="shared" si="16"/>
        <v>-11031.327601666666</v>
      </c>
      <c r="L45" s="34"/>
      <c r="M45" s="34"/>
      <c r="N45" s="34">
        <v>3257.5025025000009</v>
      </c>
      <c r="O45" s="34">
        <f t="shared" si="17"/>
        <v>-7773.8250991666646</v>
      </c>
    </row>
    <row r="46" spans="1:15" s="42" customFormat="1" ht="12.9" x14ac:dyDescent="0.4">
      <c r="A46" s="31"/>
      <c r="B46" s="32"/>
      <c r="C46" s="31" t="s">
        <v>30</v>
      </c>
      <c r="D46" s="31" t="s">
        <v>35</v>
      </c>
      <c r="E46" s="31" t="s">
        <v>36</v>
      </c>
      <c r="F46" s="31" t="s">
        <v>88</v>
      </c>
      <c r="G46" s="31" t="s">
        <v>89</v>
      </c>
      <c r="H46" s="34">
        <v>-63.252000000000002</v>
      </c>
      <c r="I46" s="34"/>
      <c r="J46" s="31"/>
      <c r="K46" s="34">
        <f t="shared" si="16"/>
        <v>-63.252000000000002</v>
      </c>
      <c r="L46" s="34"/>
      <c r="M46" s="34"/>
      <c r="N46" s="34"/>
      <c r="O46" s="34">
        <f t="shared" si="17"/>
        <v>-63.252000000000002</v>
      </c>
    </row>
    <row r="47" spans="1:15" s="42" customFormat="1" ht="12.9" x14ac:dyDescent="0.4">
      <c r="A47" s="31"/>
      <c r="B47" s="32"/>
      <c r="C47" s="31" t="s">
        <v>30</v>
      </c>
      <c r="D47" s="31" t="s">
        <v>35</v>
      </c>
      <c r="E47" s="31" t="s">
        <v>36</v>
      </c>
      <c r="F47" s="31" t="s">
        <v>90</v>
      </c>
      <c r="G47" s="31" t="s">
        <v>91</v>
      </c>
      <c r="H47" s="34">
        <v>-1.9610000000000001</v>
      </c>
      <c r="I47" s="34"/>
      <c r="J47" s="31"/>
      <c r="K47" s="34">
        <f t="shared" si="16"/>
        <v>-1.9610000000000001</v>
      </c>
      <c r="L47" s="34"/>
      <c r="M47" s="34"/>
      <c r="N47" s="34"/>
      <c r="O47" s="34">
        <f t="shared" si="17"/>
        <v>-1.9610000000000001</v>
      </c>
    </row>
    <row r="48" spans="1:15" s="42" customFormat="1" ht="12.9" x14ac:dyDescent="0.4">
      <c r="A48" s="31"/>
      <c r="B48" s="32"/>
      <c r="C48" s="31" t="s">
        <v>27</v>
      </c>
      <c r="D48" s="31" t="s">
        <v>19</v>
      </c>
      <c r="E48" s="31" t="s">
        <v>19</v>
      </c>
      <c r="F48" s="31" t="s">
        <v>88</v>
      </c>
      <c r="G48" s="31" t="s">
        <v>89</v>
      </c>
      <c r="H48" s="34">
        <v>-610.49574750000011</v>
      </c>
      <c r="I48" s="34"/>
      <c r="J48" s="31"/>
      <c r="K48" s="34">
        <f t="shared" si="16"/>
        <v>-610.49574750000011</v>
      </c>
      <c r="L48" s="34"/>
      <c r="M48" s="34"/>
      <c r="N48" s="34"/>
      <c r="O48" s="34">
        <f t="shared" si="17"/>
        <v>-610.49574750000011</v>
      </c>
    </row>
    <row r="49" spans="1:15" s="42" customFormat="1" ht="12.9" x14ac:dyDescent="0.4">
      <c r="A49" s="31"/>
      <c r="B49" s="32"/>
      <c r="C49" s="31" t="s">
        <v>27</v>
      </c>
      <c r="D49" s="31" t="s">
        <v>19</v>
      </c>
      <c r="E49" s="31" t="s">
        <v>19</v>
      </c>
      <c r="F49" s="31" t="s">
        <v>90</v>
      </c>
      <c r="G49" s="31" t="s">
        <v>91</v>
      </c>
      <c r="H49" s="34">
        <v>-79.599997500000001</v>
      </c>
      <c r="I49" s="34"/>
      <c r="J49" s="31"/>
      <c r="K49" s="34">
        <f t="shared" si="16"/>
        <v>-79.599997500000001</v>
      </c>
      <c r="L49" s="34"/>
      <c r="M49" s="34"/>
      <c r="N49" s="34"/>
      <c r="O49" s="34">
        <f t="shared" si="17"/>
        <v>-79.599997500000001</v>
      </c>
    </row>
    <row r="50" spans="1:15" s="42" customFormat="1" ht="12.75" customHeight="1" x14ac:dyDescent="0.4">
      <c r="A50" s="36" t="s">
        <v>58</v>
      </c>
      <c r="B50" s="36"/>
      <c r="C50" s="40"/>
      <c r="D50" s="40"/>
      <c r="E50" s="40"/>
      <c r="F50" s="40"/>
      <c r="G50" s="40"/>
      <c r="H50" s="41">
        <f>+SUBTOTAL(9, H52:H84)</f>
        <v>-976920260.55156052</v>
      </c>
      <c r="I50" s="41">
        <f t="shared" ref="I50:K50" si="24">+SUBTOTAL(9, I52:I84)</f>
        <v>-6554</v>
      </c>
      <c r="J50" s="41">
        <f t="shared" si="24"/>
        <v>0</v>
      </c>
      <c r="K50" s="41">
        <f t="shared" si="24"/>
        <v>-976926814.55156052</v>
      </c>
      <c r="L50" s="41">
        <f t="shared" ref="L50:O50" si="25">+SUBTOTAL(9, L52:L84)</f>
        <v>-771412.19100622041</v>
      </c>
      <c r="M50" s="41">
        <f t="shared" si="25"/>
        <v>0</v>
      </c>
      <c r="N50" s="41">
        <f t="shared" si="25"/>
        <v>0</v>
      </c>
      <c r="O50" s="41">
        <f t="shared" si="25"/>
        <v>-977698226.74256706</v>
      </c>
    </row>
    <row r="51" spans="1:15" s="42" customFormat="1" ht="12.75" customHeight="1" x14ac:dyDescent="0.4">
      <c r="A51" s="43" t="s">
        <v>123</v>
      </c>
      <c r="B51" s="44"/>
      <c r="C51" s="36"/>
      <c r="D51" s="40"/>
      <c r="E51" s="40"/>
      <c r="F51" s="40"/>
      <c r="G51" s="40"/>
      <c r="H51" s="41">
        <f>+SUBTOTAL(9, H52:H73)</f>
        <v>-974489467.8696481</v>
      </c>
      <c r="I51" s="41">
        <f t="shared" ref="I51:K51" si="26">+SUBTOTAL(9, I52:I73)</f>
        <v>-6554</v>
      </c>
      <c r="J51" s="41">
        <f t="shared" si="26"/>
        <v>0</v>
      </c>
      <c r="K51" s="41">
        <f t="shared" si="26"/>
        <v>-974496021.8696481</v>
      </c>
      <c r="L51" s="41">
        <f t="shared" ref="L51:O51" si="27">+SUBTOTAL(9, L52:L73)</f>
        <v>-295455.34678796178</v>
      </c>
      <c r="M51" s="41">
        <f t="shared" si="27"/>
        <v>0</v>
      </c>
      <c r="N51" s="41">
        <f t="shared" si="27"/>
        <v>0</v>
      </c>
      <c r="O51" s="41">
        <f t="shared" si="27"/>
        <v>-974791477.21643639</v>
      </c>
    </row>
    <row r="52" spans="1:15" s="42" customFormat="1" ht="12.9" x14ac:dyDescent="0.4">
      <c r="A52" s="31" t="s">
        <v>59</v>
      </c>
      <c r="B52" s="32" t="s">
        <v>97</v>
      </c>
      <c r="C52" s="31" t="s">
        <v>24</v>
      </c>
      <c r="D52" s="31" t="s">
        <v>60</v>
      </c>
      <c r="E52" s="31" t="s">
        <v>61</v>
      </c>
      <c r="F52" s="66" t="s">
        <v>93</v>
      </c>
      <c r="G52" s="31" t="s">
        <v>124</v>
      </c>
      <c r="H52" s="34">
        <v>-41122930.999899998</v>
      </c>
      <c r="I52" s="34"/>
      <c r="J52" s="31"/>
      <c r="K52" s="34">
        <f t="shared" si="16"/>
        <v>-41122930.999899998</v>
      </c>
      <c r="L52" s="34"/>
      <c r="M52" s="34"/>
      <c r="N52" s="34"/>
      <c r="O52" s="34">
        <f t="shared" si="17"/>
        <v>-41122930.999899998</v>
      </c>
    </row>
    <row r="53" spans="1:15" s="42" customFormat="1" ht="12.9" x14ac:dyDescent="0.4">
      <c r="A53" s="31"/>
      <c r="B53" s="32"/>
      <c r="C53" s="31" t="s">
        <v>24</v>
      </c>
      <c r="D53" s="31" t="s">
        <v>62</v>
      </c>
      <c r="E53" s="31" t="s">
        <v>63</v>
      </c>
      <c r="F53" s="66" t="s">
        <v>93</v>
      </c>
      <c r="G53" s="31" t="s">
        <v>124</v>
      </c>
      <c r="H53" s="34">
        <v>-52170729</v>
      </c>
      <c r="I53" s="34"/>
      <c r="J53" s="31"/>
      <c r="K53" s="34">
        <f t="shared" si="16"/>
        <v>-52170729</v>
      </c>
      <c r="L53" s="34"/>
      <c r="M53" s="34"/>
      <c r="N53" s="34"/>
      <c r="O53" s="34">
        <f t="shared" si="17"/>
        <v>-52170729</v>
      </c>
    </row>
    <row r="54" spans="1:15" s="42" customFormat="1" ht="12.9" x14ac:dyDescent="0.4">
      <c r="A54" s="31"/>
      <c r="B54" s="32"/>
      <c r="C54" s="31" t="s">
        <v>24</v>
      </c>
      <c r="D54" s="31" t="s">
        <v>64</v>
      </c>
      <c r="E54" s="31" t="s">
        <v>65</v>
      </c>
      <c r="F54" s="66" t="s">
        <v>93</v>
      </c>
      <c r="G54" s="31" t="s">
        <v>124</v>
      </c>
      <c r="H54" s="34">
        <v>-41254407.999899998</v>
      </c>
      <c r="I54" s="34"/>
      <c r="J54" s="31"/>
      <c r="K54" s="34">
        <f t="shared" si="16"/>
        <v>-41254407.999899998</v>
      </c>
      <c r="L54" s="34"/>
      <c r="M54" s="34"/>
      <c r="N54" s="34"/>
      <c r="O54" s="34">
        <f t="shared" si="17"/>
        <v>-41254407.999899998</v>
      </c>
    </row>
    <row r="55" spans="1:15" s="42" customFormat="1" ht="12.9" x14ac:dyDescent="0.4">
      <c r="A55" s="31"/>
      <c r="B55" s="32"/>
      <c r="C55" s="31" t="s">
        <v>24</v>
      </c>
      <c r="D55" s="31" t="s">
        <v>66</v>
      </c>
      <c r="E55" s="31" t="s">
        <v>67</v>
      </c>
      <c r="F55" s="66" t="s">
        <v>93</v>
      </c>
      <c r="G55" s="31" t="s">
        <v>124</v>
      </c>
      <c r="H55" s="34">
        <v>-494162254.99989998</v>
      </c>
      <c r="I55" s="34"/>
      <c r="J55" s="31"/>
      <c r="K55" s="34">
        <f t="shared" si="16"/>
        <v>-494162254.99989998</v>
      </c>
      <c r="L55" s="34"/>
      <c r="M55" s="34"/>
      <c r="N55" s="34"/>
      <c r="O55" s="34">
        <f t="shared" si="17"/>
        <v>-494162254.99989998</v>
      </c>
    </row>
    <row r="56" spans="1:15" x14ac:dyDescent="0.4">
      <c r="A56" s="53"/>
      <c r="B56" s="54"/>
      <c r="C56" s="31" t="s">
        <v>30</v>
      </c>
      <c r="D56" s="31"/>
      <c r="E56" s="31"/>
      <c r="F56" s="66" t="s">
        <v>93</v>
      </c>
      <c r="G56" s="31" t="s">
        <v>124</v>
      </c>
      <c r="H56" s="34">
        <v>-0.99989999999888823</v>
      </c>
      <c r="I56" s="34"/>
      <c r="J56" s="53"/>
      <c r="K56" s="34">
        <f t="shared" si="16"/>
        <v>-0.99989999999888823</v>
      </c>
      <c r="L56" s="77"/>
      <c r="M56" s="77"/>
      <c r="N56" s="77"/>
      <c r="O56" s="34">
        <f t="shared" si="17"/>
        <v>-0.99989999999888823</v>
      </c>
    </row>
    <row r="57" spans="1:15" x14ac:dyDescent="0.4">
      <c r="A57" s="53"/>
      <c r="B57" s="54"/>
      <c r="C57" s="31" t="s">
        <v>30</v>
      </c>
      <c r="D57" s="31" t="s">
        <v>19</v>
      </c>
      <c r="E57" s="31" t="s">
        <v>19</v>
      </c>
      <c r="F57" s="31" t="s">
        <v>88</v>
      </c>
      <c r="G57" s="31" t="s">
        <v>89</v>
      </c>
      <c r="H57" s="34">
        <v>-995463.4777444487</v>
      </c>
      <c r="I57" s="34"/>
      <c r="J57" s="53"/>
      <c r="K57" s="34">
        <f t="shared" si="16"/>
        <v>-995463.4777444487</v>
      </c>
      <c r="L57" s="77">
        <v>-58394.012264994773</v>
      </c>
      <c r="M57" s="77"/>
      <c r="N57" s="77">
        <v>-22802.517500000009</v>
      </c>
      <c r="O57" s="34">
        <f t="shared" si="17"/>
        <v>-1076660.0075094434</v>
      </c>
    </row>
    <row r="58" spans="1:15" x14ac:dyDescent="0.4">
      <c r="A58" s="53"/>
      <c r="B58" s="54"/>
      <c r="C58" s="31" t="s">
        <v>30</v>
      </c>
      <c r="D58" s="31"/>
      <c r="E58" s="31"/>
      <c r="F58" s="31" t="s">
        <v>90</v>
      </c>
      <c r="G58" s="31" t="s">
        <v>91</v>
      </c>
      <c r="H58" s="34">
        <v>-180851.74908127543</v>
      </c>
      <c r="I58" s="34"/>
      <c r="J58" s="53"/>
      <c r="K58" s="34">
        <f t="shared" si="16"/>
        <v>-180851.74908127543</v>
      </c>
      <c r="L58" s="77">
        <v>-105000</v>
      </c>
      <c r="M58" s="77"/>
      <c r="N58" s="77">
        <v>22802.517500000002</v>
      </c>
      <c r="O58" s="34">
        <f t="shared" si="17"/>
        <v>-263049.23158127541</v>
      </c>
    </row>
    <row r="59" spans="1:15" x14ac:dyDescent="0.4">
      <c r="A59" s="53"/>
      <c r="B59" s="54"/>
      <c r="C59" s="31" t="s">
        <v>30</v>
      </c>
      <c r="D59" s="31" t="s">
        <v>35</v>
      </c>
      <c r="E59" s="31" t="s">
        <v>36</v>
      </c>
      <c r="F59" s="31" t="s">
        <v>88</v>
      </c>
      <c r="G59" s="31" t="s">
        <v>89</v>
      </c>
      <c r="H59" s="34">
        <v>-18153.30246153846</v>
      </c>
      <c r="I59" s="34"/>
      <c r="J59" s="53"/>
      <c r="K59" s="34">
        <f t="shared" si="16"/>
        <v>-18153.30246153846</v>
      </c>
      <c r="L59" s="77">
        <v>-4817.7331102697462</v>
      </c>
      <c r="M59" s="77"/>
      <c r="N59" s="77"/>
      <c r="O59" s="34">
        <f t="shared" si="17"/>
        <v>-22971.035571808206</v>
      </c>
    </row>
    <row r="60" spans="1:15" x14ac:dyDescent="0.4">
      <c r="A60" s="53"/>
      <c r="B60" s="54"/>
      <c r="C60" s="31" t="s">
        <v>30</v>
      </c>
      <c r="D60" s="31" t="s">
        <v>35</v>
      </c>
      <c r="E60" s="31" t="s">
        <v>36</v>
      </c>
      <c r="F60" s="31" t="s">
        <v>90</v>
      </c>
      <c r="G60" s="31" t="s">
        <v>91</v>
      </c>
      <c r="H60" s="34">
        <v>-562.77828205128196</v>
      </c>
      <c r="I60" s="34"/>
      <c r="J60" s="53"/>
      <c r="K60" s="34">
        <f t="shared" si="16"/>
        <v>-562.77828205128196</v>
      </c>
      <c r="L60" s="77"/>
      <c r="M60" s="77"/>
      <c r="N60" s="77"/>
      <c r="O60" s="34">
        <f t="shared" si="17"/>
        <v>-562.77828205128196</v>
      </c>
    </row>
    <row r="61" spans="1:15" s="42" customFormat="1" ht="38.6" x14ac:dyDescent="0.4">
      <c r="A61" s="31"/>
      <c r="B61" s="32"/>
      <c r="C61" s="31" t="s">
        <v>40</v>
      </c>
      <c r="D61" s="53"/>
      <c r="E61" s="53"/>
      <c r="F61" s="66" t="s">
        <v>98</v>
      </c>
      <c r="G61" s="32" t="s">
        <v>126</v>
      </c>
      <c r="H61" s="34">
        <v>-4726286.9997999957</v>
      </c>
      <c r="I61" s="34"/>
      <c r="J61" s="31"/>
      <c r="K61" s="34">
        <f t="shared" si="16"/>
        <v>-4726286.9997999957</v>
      </c>
      <c r="L61" s="34"/>
      <c r="M61" s="34"/>
      <c r="N61" s="34"/>
      <c r="O61" s="34">
        <f t="shared" si="17"/>
        <v>-4726286.9997999957</v>
      </c>
    </row>
    <row r="62" spans="1:15" s="42" customFormat="1" ht="12.9" x14ac:dyDescent="0.4">
      <c r="A62" s="31"/>
      <c r="B62" s="32"/>
      <c r="C62" s="31" t="s">
        <v>27</v>
      </c>
      <c r="D62" s="31"/>
      <c r="E62" s="31"/>
      <c r="F62" s="66" t="s">
        <v>98</v>
      </c>
      <c r="G62" s="31" t="s">
        <v>125</v>
      </c>
      <c r="H62" s="34">
        <v>-1979190</v>
      </c>
      <c r="I62" s="34"/>
      <c r="J62" s="31"/>
      <c r="K62" s="34">
        <f t="shared" si="16"/>
        <v>-1979190</v>
      </c>
      <c r="L62" s="34"/>
      <c r="M62" s="34"/>
      <c r="N62" s="34"/>
      <c r="O62" s="34">
        <f t="shared" si="17"/>
        <v>-1979190</v>
      </c>
    </row>
    <row r="63" spans="1:15" s="42" customFormat="1" ht="12.9" x14ac:dyDescent="0.4">
      <c r="A63" s="31"/>
      <c r="B63" s="32"/>
      <c r="C63" s="31" t="s">
        <v>27</v>
      </c>
      <c r="D63" s="31" t="s">
        <v>19</v>
      </c>
      <c r="E63" s="31" t="s">
        <v>19</v>
      </c>
      <c r="F63" s="66" t="s">
        <v>88</v>
      </c>
      <c r="G63" s="31" t="s">
        <v>89</v>
      </c>
      <c r="H63" s="34">
        <v>-285212.21376839734</v>
      </c>
      <c r="I63" s="34"/>
      <c r="J63" s="31"/>
      <c r="K63" s="34">
        <f t="shared" si="16"/>
        <v>-285212.21376839734</v>
      </c>
      <c r="L63" s="34"/>
      <c r="M63" s="34"/>
      <c r="N63" s="34"/>
      <c r="O63" s="34">
        <f t="shared" si="17"/>
        <v>-285212.21376839734</v>
      </c>
    </row>
    <row r="64" spans="1:15" s="42" customFormat="1" ht="12.9" x14ac:dyDescent="0.4">
      <c r="A64" s="31"/>
      <c r="B64" s="32"/>
      <c r="C64" s="31" t="s">
        <v>27</v>
      </c>
      <c r="D64" s="31" t="s">
        <v>19</v>
      </c>
      <c r="E64" s="31" t="s">
        <v>19</v>
      </c>
      <c r="F64" s="66" t="s">
        <v>90</v>
      </c>
      <c r="G64" s="31" t="s">
        <v>91</v>
      </c>
      <c r="H64" s="34">
        <v>-132271.19994660257</v>
      </c>
      <c r="I64" s="34"/>
      <c r="J64" s="31"/>
      <c r="K64" s="34">
        <f t="shared" si="16"/>
        <v>-132271.19994660257</v>
      </c>
      <c r="L64" s="34"/>
      <c r="M64" s="34"/>
      <c r="N64" s="34"/>
      <c r="O64" s="34">
        <f t="shared" si="17"/>
        <v>-132271.19994660257</v>
      </c>
    </row>
    <row r="65" spans="1:15" s="17" customFormat="1" ht="38.6" x14ac:dyDescent="0.4">
      <c r="A65" s="21"/>
      <c r="B65" s="25"/>
      <c r="C65" s="31" t="s">
        <v>28</v>
      </c>
      <c r="D65" s="21"/>
      <c r="E65" s="21"/>
      <c r="F65" s="66" t="s">
        <v>98</v>
      </c>
      <c r="G65" s="32" t="s">
        <v>127</v>
      </c>
      <c r="H65" s="34">
        <v>-13978673.999799989</v>
      </c>
      <c r="I65" s="34"/>
      <c r="J65" s="21"/>
      <c r="K65" s="34">
        <f t="shared" si="16"/>
        <v>-13978673.999799989</v>
      </c>
      <c r="L65" s="34"/>
      <c r="M65" s="34"/>
      <c r="N65" s="34"/>
      <c r="O65" s="34">
        <f t="shared" si="17"/>
        <v>-13978673.999799989</v>
      </c>
    </row>
    <row r="66" spans="1:15" s="17" customFormat="1" ht="25.75" x14ac:dyDescent="0.4">
      <c r="A66" s="21"/>
      <c r="B66" s="25"/>
      <c r="C66" s="55">
        <v>52</v>
      </c>
      <c r="D66" s="31" t="s">
        <v>68</v>
      </c>
      <c r="E66" s="31" t="s">
        <v>69</v>
      </c>
      <c r="F66" s="66" t="s">
        <v>100</v>
      </c>
      <c r="G66" s="32" t="s">
        <v>128</v>
      </c>
      <c r="H66" s="34">
        <v>-321999999.99989998</v>
      </c>
      <c r="I66" s="34"/>
      <c r="J66" s="21"/>
      <c r="K66" s="34">
        <f t="shared" si="16"/>
        <v>-321999999.99989998</v>
      </c>
      <c r="L66" s="34"/>
      <c r="M66" s="34"/>
      <c r="N66" s="34"/>
      <c r="O66" s="34">
        <f t="shared" si="17"/>
        <v>-321999999.99989998</v>
      </c>
    </row>
    <row r="67" spans="1:15" s="42" customFormat="1" ht="25.75" x14ac:dyDescent="0.35">
      <c r="A67" s="31" t="s">
        <v>70</v>
      </c>
      <c r="B67" s="2" t="s">
        <v>129</v>
      </c>
      <c r="C67" s="31" t="s">
        <v>30</v>
      </c>
      <c r="D67" s="31" t="s">
        <v>38</v>
      </c>
      <c r="E67" s="31" t="s">
        <v>39</v>
      </c>
      <c r="F67" s="66" t="s">
        <v>99</v>
      </c>
      <c r="G67" s="34" t="s">
        <v>122</v>
      </c>
      <c r="H67" s="34">
        <v>-183500</v>
      </c>
      <c r="I67" s="34">
        <f>-36-6518</f>
        <v>-6554</v>
      </c>
      <c r="J67" s="31"/>
      <c r="K67" s="34">
        <f t="shared" si="16"/>
        <v>-190054</v>
      </c>
      <c r="L67" s="34"/>
      <c r="M67" s="34"/>
      <c r="N67" s="34"/>
      <c r="O67" s="34">
        <f t="shared" si="17"/>
        <v>-190054</v>
      </c>
    </row>
    <row r="68" spans="1:15" s="42" customFormat="1" ht="12.9" x14ac:dyDescent="0.4">
      <c r="A68" s="31"/>
      <c r="B68" s="32"/>
      <c r="C68" s="31" t="s">
        <v>30</v>
      </c>
      <c r="D68" s="31"/>
      <c r="E68" s="31"/>
      <c r="F68" s="31" t="s">
        <v>88</v>
      </c>
      <c r="G68" s="31" t="s">
        <v>89</v>
      </c>
      <c r="H68" s="34">
        <v>-651047.40236740105</v>
      </c>
      <c r="I68" s="34"/>
      <c r="J68" s="31"/>
      <c r="K68" s="34">
        <f t="shared" si="16"/>
        <v>-651047.40236740105</v>
      </c>
      <c r="L68" s="34">
        <v>-93243.734857562362</v>
      </c>
      <c r="M68" s="34"/>
      <c r="N68" s="34">
        <v>-9772.5075000000033</v>
      </c>
      <c r="O68" s="34">
        <f t="shared" si="17"/>
        <v>-754063.64472496335</v>
      </c>
    </row>
    <row r="69" spans="1:15" s="42" customFormat="1" ht="12.9" x14ac:dyDescent="0.4">
      <c r="A69" s="31"/>
      <c r="B69" s="32"/>
      <c r="C69" s="31" t="s">
        <v>30</v>
      </c>
      <c r="D69" s="31"/>
      <c r="E69" s="31"/>
      <c r="F69" s="31" t="s">
        <v>90</v>
      </c>
      <c r="G69" s="31" t="s">
        <v>91</v>
      </c>
      <c r="H69" s="34">
        <v>-144421.82070021695</v>
      </c>
      <c r="I69" s="34"/>
      <c r="J69" s="31"/>
      <c r="K69" s="34">
        <f t="shared" si="16"/>
        <v>-144421.82070021695</v>
      </c>
      <c r="L69" s="34">
        <f>-136591+105000</f>
        <v>-31591</v>
      </c>
      <c r="M69" s="34"/>
      <c r="N69" s="34">
        <v>9772.5074999999997</v>
      </c>
      <c r="O69" s="34">
        <f t="shared" si="17"/>
        <v>-166240.31320021694</v>
      </c>
    </row>
    <row r="70" spans="1:15" s="42" customFormat="1" ht="12.9" x14ac:dyDescent="0.4">
      <c r="A70" s="31"/>
      <c r="B70" s="32"/>
      <c r="C70" s="31" t="s">
        <v>30</v>
      </c>
      <c r="D70" s="31" t="s">
        <v>35</v>
      </c>
      <c r="E70" s="31" t="s">
        <v>36</v>
      </c>
      <c r="F70" s="31" t="s">
        <v>88</v>
      </c>
      <c r="G70" s="31" t="s">
        <v>89</v>
      </c>
      <c r="H70" s="34">
        <v>-7779.9867692307689</v>
      </c>
      <c r="I70" s="34"/>
      <c r="J70" s="31"/>
      <c r="K70" s="34">
        <f t="shared" si="16"/>
        <v>-7779.9867692307689</v>
      </c>
      <c r="L70" s="34">
        <v>-2408.8665551348727</v>
      </c>
      <c r="M70" s="34"/>
      <c r="N70" s="34"/>
      <c r="O70" s="34">
        <f t="shared" si="17"/>
        <v>-10188.853324365642</v>
      </c>
    </row>
    <row r="71" spans="1:15" s="42" customFormat="1" ht="12.9" x14ac:dyDescent="0.4">
      <c r="A71" s="31"/>
      <c r="B71" s="32"/>
      <c r="C71" s="31" t="s">
        <v>30</v>
      </c>
      <c r="D71" s="31" t="s">
        <v>35</v>
      </c>
      <c r="E71" s="31" t="s">
        <v>36</v>
      </c>
      <c r="F71" s="31" t="s">
        <v>90</v>
      </c>
      <c r="G71" s="31" t="s">
        <v>91</v>
      </c>
      <c r="H71" s="34">
        <v>-241.1906923076923</v>
      </c>
      <c r="I71" s="34"/>
      <c r="J71" s="31"/>
      <c r="K71" s="34">
        <f t="shared" si="16"/>
        <v>-241.1906923076923</v>
      </c>
      <c r="L71" s="34"/>
      <c r="M71" s="34"/>
      <c r="N71" s="34"/>
      <c r="O71" s="34">
        <f t="shared" si="17"/>
        <v>-241.1906923076923</v>
      </c>
    </row>
    <row r="72" spans="1:15" s="42" customFormat="1" ht="12.9" x14ac:dyDescent="0.4">
      <c r="A72" s="31"/>
      <c r="B72" s="32"/>
      <c r="C72" s="31" t="s">
        <v>27</v>
      </c>
      <c r="D72" s="31" t="s">
        <v>19</v>
      </c>
      <c r="E72" s="31" t="s">
        <v>19</v>
      </c>
      <c r="F72" s="31" t="s">
        <v>88</v>
      </c>
      <c r="G72" s="31" t="s">
        <v>89</v>
      </c>
      <c r="H72" s="34">
        <v>-252090.94875788459</v>
      </c>
      <c r="I72" s="34"/>
      <c r="J72" s="31"/>
      <c r="K72" s="34">
        <f t="shared" si="16"/>
        <v>-252090.94875788459</v>
      </c>
      <c r="L72" s="34"/>
      <c r="M72" s="34"/>
      <c r="N72" s="34"/>
      <c r="O72" s="34">
        <f t="shared" si="17"/>
        <v>-252090.94875788459</v>
      </c>
    </row>
    <row r="73" spans="1:15" s="42" customFormat="1" ht="12.9" x14ac:dyDescent="0.4">
      <c r="A73" s="31"/>
      <c r="B73" s="32"/>
      <c r="C73" s="31" t="s">
        <v>27</v>
      </c>
      <c r="D73" s="31" t="s">
        <v>19</v>
      </c>
      <c r="E73" s="31" t="s">
        <v>19</v>
      </c>
      <c r="F73" s="31" t="s">
        <v>90</v>
      </c>
      <c r="G73" s="31" t="s">
        <v>91</v>
      </c>
      <c r="H73" s="34">
        <v>-243396.79997711533</v>
      </c>
      <c r="I73" s="34"/>
      <c r="J73" s="31"/>
      <c r="K73" s="34">
        <f t="shared" si="16"/>
        <v>-243396.79997711533</v>
      </c>
      <c r="L73" s="34"/>
      <c r="M73" s="34"/>
      <c r="N73" s="34"/>
      <c r="O73" s="34">
        <f t="shared" si="17"/>
        <v>-243396.79997711533</v>
      </c>
    </row>
    <row r="74" spans="1:15" s="42" customFormat="1" ht="12.75" customHeight="1" x14ac:dyDescent="0.4">
      <c r="A74" s="43" t="s">
        <v>130</v>
      </c>
      <c r="B74" s="44"/>
      <c r="C74" s="45"/>
      <c r="D74" s="40"/>
      <c r="E74" s="40"/>
      <c r="F74" s="40"/>
      <c r="G74" s="40"/>
      <c r="H74" s="41">
        <f>+SUBTOTAL(9, H75:H84)</f>
        <v>-2430792.681912465</v>
      </c>
      <c r="I74" s="41">
        <f t="shared" ref="I74:O74" si="28">+SUBTOTAL(9, I75:I84)</f>
        <v>0</v>
      </c>
      <c r="J74" s="41">
        <f t="shared" si="28"/>
        <v>0</v>
      </c>
      <c r="K74" s="41">
        <f t="shared" si="28"/>
        <v>-2430792.681912465</v>
      </c>
      <c r="L74" s="41">
        <f t="shared" si="28"/>
        <v>-475956.84421825863</v>
      </c>
      <c r="M74" s="41">
        <f t="shared" si="28"/>
        <v>0</v>
      </c>
      <c r="N74" s="41">
        <f t="shared" si="28"/>
        <v>0</v>
      </c>
      <c r="O74" s="41">
        <f t="shared" si="28"/>
        <v>-2906749.5261307238</v>
      </c>
    </row>
    <row r="75" spans="1:15" s="42" customFormat="1" ht="25.75" x14ac:dyDescent="0.4">
      <c r="A75" s="31" t="s">
        <v>101</v>
      </c>
      <c r="B75" s="32" t="s">
        <v>102</v>
      </c>
      <c r="C75" s="31" t="s">
        <v>30</v>
      </c>
      <c r="D75" s="31"/>
      <c r="E75" s="31"/>
      <c r="F75" s="66" t="s">
        <v>93</v>
      </c>
      <c r="G75" s="31" t="s">
        <v>124</v>
      </c>
      <c r="H75" s="34">
        <v>-435754</v>
      </c>
      <c r="I75" s="34"/>
      <c r="J75" s="31"/>
      <c r="K75" s="34">
        <f t="shared" si="16"/>
        <v>-435754</v>
      </c>
      <c r="L75" s="34"/>
      <c r="M75" s="34"/>
      <c r="N75" s="34"/>
      <c r="O75" s="34">
        <f t="shared" si="17"/>
        <v>-435754</v>
      </c>
    </row>
    <row r="76" spans="1:15" s="42" customFormat="1" ht="12.9" x14ac:dyDescent="0.4">
      <c r="A76" s="31"/>
      <c r="B76" s="32"/>
      <c r="C76" s="31" t="s">
        <v>30</v>
      </c>
      <c r="D76" s="31" t="s">
        <v>38</v>
      </c>
      <c r="E76" s="31" t="s">
        <v>39</v>
      </c>
      <c r="F76" s="31" t="s">
        <v>99</v>
      </c>
      <c r="G76" s="34" t="s">
        <v>122</v>
      </c>
      <c r="H76" s="34">
        <v>-1200</v>
      </c>
      <c r="I76" s="34"/>
      <c r="J76" s="31"/>
      <c r="K76" s="34">
        <f t="shared" si="16"/>
        <v>-1200</v>
      </c>
      <c r="L76" s="34"/>
      <c r="M76" s="34"/>
      <c r="N76" s="34"/>
      <c r="O76" s="34">
        <f t="shared" si="17"/>
        <v>-1200</v>
      </c>
    </row>
    <row r="77" spans="1:15" s="42" customFormat="1" ht="12.9" x14ac:dyDescent="0.4">
      <c r="A77" s="31"/>
      <c r="B77" s="32"/>
      <c r="C77" s="31" t="s">
        <v>30</v>
      </c>
      <c r="D77" s="31"/>
      <c r="E77" s="31"/>
      <c r="F77" s="31" t="s">
        <v>88</v>
      </c>
      <c r="G77" s="31" t="s">
        <v>89</v>
      </c>
      <c r="H77" s="34">
        <v>-694898.1860206374</v>
      </c>
      <c r="I77" s="34"/>
      <c r="J77" s="31"/>
      <c r="K77" s="34">
        <f t="shared" si="16"/>
        <v>-694898.1860206374</v>
      </c>
      <c r="L77" s="34">
        <v>-33566.179711650257</v>
      </c>
      <c r="M77" s="34"/>
      <c r="N77" s="34">
        <v>-12488.979900000002</v>
      </c>
      <c r="O77" s="34">
        <f t="shared" si="17"/>
        <v>-740953.34563228767</v>
      </c>
    </row>
    <row r="78" spans="1:15" s="42" customFormat="1" ht="12.9" x14ac:dyDescent="0.4">
      <c r="A78" s="31"/>
      <c r="B78" s="32"/>
      <c r="C78" s="31" t="s">
        <v>30</v>
      </c>
      <c r="D78" s="31"/>
      <c r="E78" s="31"/>
      <c r="F78" s="31" t="s">
        <v>90</v>
      </c>
      <c r="G78" s="31" t="s">
        <v>91</v>
      </c>
      <c r="H78" s="34">
        <v>-316211.92782977637</v>
      </c>
      <c r="I78" s="34"/>
      <c r="J78" s="31"/>
      <c r="K78" s="34">
        <f t="shared" si="16"/>
        <v>-316211.92782977637</v>
      </c>
      <c r="L78" s="34">
        <v>-439178.84243309521</v>
      </c>
      <c r="M78" s="34"/>
      <c r="N78" s="34">
        <v>12488.9799</v>
      </c>
      <c r="O78" s="34">
        <f t="shared" si="17"/>
        <v>-742901.7903628716</v>
      </c>
    </row>
    <row r="79" spans="1:15" s="42" customFormat="1" ht="12.9" x14ac:dyDescent="0.4">
      <c r="A79" s="31"/>
      <c r="B79" s="31"/>
      <c r="C79" s="31" t="s">
        <v>30</v>
      </c>
      <c r="D79" s="31" t="s">
        <v>35</v>
      </c>
      <c r="E79" s="31" t="s">
        <v>36</v>
      </c>
      <c r="F79" s="31" t="s">
        <v>88</v>
      </c>
      <c r="G79" s="31" t="s">
        <v>89</v>
      </c>
      <c r="H79" s="34">
        <v>-10373.315692307691</v>
      </c>
      <c r="I79" s="34"/>
      <c r="J79" s="31"/>
      <c r="K79" s="34">
        <f t="shared" si="16"/>
        <v>-10373.315692307691</v>
      </c>
      <c r="L79" s="34">
        <v>-3211.822073513164</v>
      </c>
      <c r="M79" s="34"/>
      <c r="N79" s="34"/>
      <c r="O79" s="34">
        <f t="shared" si="17"/>
        <v>-13585.137765820855</v>
      </c>
    </row>
    <row r="80" spans="1:15" s="42" customFormat="1" ht="12.9" x14ac:dyDescent="0.4">
      <c r="A80" s="31"/>
      <c r="B80" s="31"/>
      <c r="C80" s="31" t="s">
        <v>30</v>
      </c>
      <c r="D80" s="31" t="s">
        <v>35</v>
      </c>
      <c r="E80" s="31" t="s">
        <v>36</v>
      </c>
      <c r="F80" s="31" t="s">
        <v>90</v>
      </c>
      <c r="G80" s="31" t="s">
        <v>91</v>
      </c>
      <c r="H80" s="34">
        <v>-321.58758974358966</v>
      </c>
      <c r="I80" s="34"/>
      <c r="J80" s="31"/>
      <c r="K80" s="34">
        <f t="shared" si="16"/>
        <v>-321.58758974358966</v>
      </c>
      <c r="L80" s="34"/>
      <c r="M80" s="34"/>
      <c r="N80" s="34"/>
      <c r="O80" s="34">
        <f t="shared" si="17"/>
        <v>-321.58758974358966</v>
      </c>
    </row>
    <row r="81" spans="1:16" s="42" customFormat="1" ht="38.6" x14ac:dyDescent="0.4">
      <c r="A81" s="31"/>
      <c r="B81" s="31"/>
      <c r="C81" s="31" t="s">
        <v>40</v>
      </c>
      <c r="D81" s="31"/>
      <c r="E81" s="31"/>
      <c r="F81" s="66" t="s">
        <v>98</v>
      </c>
      <c r="G81" s="32" t="s">
        <v>131</v>
      </c>
      <c r="H81" s="34">
        <v>-150000</v>
      </c>
      <c r="I81" s="34"/>
      <c r="J81" s="31"/>
      <c r="K81" s="34">
        <f t="shared" si="16"/>
        <v>-150000</v>
      </c>
      <c r="L81" s="34"/>
      <c r="M81" s="34"/>
      <c r="N81" s="34"/>
      <c r="O81" s="34">
        <f t="shared" si="17"/>
        <v>-150000</v>
      </c>
    </row>
    <row r="82" spans="1:16" s="42" customFormat="1" ht="12.9" x14ac:dyDescent="0.4">
      <c r="A82" s="31"/>
      <c r="B82" s="32"/>
      <c r="C82" s="31" t="s">
        <v>27</v>
      </c>
      <c r="D82" s="31" t="s">
        <v>19</v>
      </c>
      <c r="E82" s="31" t="s">
        <v>19</v>
      </c>
      <c r="F82" s="31" t="s">
        <v>88</v>
      </c>
      <c r="G82" s="31" t="s">
        <v>89</v>
      </c>
      <c r="H82" s="34">
        <v>-314881.26481051283</v>
      </c>
      <c r="I82" s="34"/>
      <c r="J82" s="31"/>
      <c r="K82" s="34">
        <f t="shared" si="16"/>
        <v>-314881.26481051283</v>
      </c>
      <c r="L82" s="34"/>
      <c r="M82" s="34"/>
      <c r="N82" s="34"/>
      <c r="O82" s="34">
        <f t="shared" si="17"/>
        <v>-314881.26481051283</v>
      </c>
    </row>
    <row r="83" spans="1:16" s="42" customFormat="1" ht="12.9" x14ac:dyDescent="0.4">
      <c r="A83" s="31"/>
      <c r="B83" s="32"/>
      <c r="C83" s="31" t="s">
        <v>27</v>
      </c>
      <c r="D83" s="31" t="s">
        <v>19</v>
      </c>
      <c r="E83" s="31" t="s">
        <v>19</v>
      </c>
      <c r="F83" s="31" t="s">
        <v>90</v>
      </c>
      <c r="G83" s="31" t="s">
        <v>91</v>
      </c>
      <c r="H83" s="34">
        <v>-157152.39996948719</v>
      </c>
      <c r="I83" s="34"/>
      <c r="J83" s="31"/>
      <c r="K83" s="34">
        <f t="shared" si="16"/>
        <v>-157152.39996948719</v>
      </c>
      <c r="L83" s="34"/>
      <c r="M83" s="34"/>
      <c r="N83" s="34"/>
      <c r="O83" s="34">
        <f t="shared" si="17"/>
        <v>-157152.39996948719</v>
      </c>
    </row>
    <row r="84" spans="1:16" s="42" customFormat="1" ht="25.75" x14ac:dyDescent="0.4">
      <c r="A84" s="31"/>
      <c r="B84" s="32"/>
      <c r="C84" s="31" t="s">
        <v>28</v>
      </c>
      <c r="D84" s="31" t="s">
        <v>19</v>
      </c>
      <c r="E84" s="31" t="s">
        <v>19</v>
      </c>
      <c r="F84" s="66" t="s">
        <v>98</v>
      </c>
      <c r="G84" s="32" t="s">
        <v>132</v>
      </c>
      <c r="H84" s="34">
        <v>-350000</v>
      </c>
      <c r="I84" s="34"/>
      <c r="J84" s="31"/>
      <c r="K84" s="34">
        <f t="shared" si="16"/>
        <v>-350000</v>
      </c>
      <c r="L84" s="34"/>
      <c r="M84" s="34"/>
      <c r="N84" s="34"/>
      <c r="O84" s="34">
        <f>+K84+L84+M84+N84</f>
        <v>-350000</v>
      </c>
    </row>
    <row r="85" spans="1:16" s="42" customFormat="1" ht="12.75" customHeight="1" x14ac:dyDescent="0.4">
      <c r="A85" s="39" t="s">
        <v>41</v>
      </c>
      <c r="B85" s="50"/>
      <c r="C85" s="46"/>
      <c r="D85" s="40"/>
      <c r="E85" s="40"/>
      <c r="F85" s="40"/>
      <c r="G85" s="40"/>
      <c r="H85" s="51">
        <f>+SUBTOTAL(9,H87:H155)</f>
        <v>-238044029.00860712</v>
      </c>
      <c r="I85" s="51">
        <f t="shared" ref="I85:K85" si="29">+SUBTOTAL(9,I87:I155)</f>
        <v>-3390644.2710390398</v>
      </c>
      <c r="J85" s="51">
        <f t="shared" si="29"/>
        <v>0</v>
      </c>
      <c r="K85" s="51">
        <f t="shared" si="29"/>
        <v>-241434673.27964619</v>
      </c>
      <c r="L85" s="51">
        <f>+SUBTOTAL(9,L87:L155)</f>
        <v>-41723027.541336112</v>
      </c>
      <c r="M85" s="51">
        <f t="shared" ref="M85:O85" si="30">+SUBTOTAL(9,M87:M155)</f>
        <v>-150000</v>
      </c>
      <c r="N85" s="51">
        <f t="shared" si="30"/>
        <v>-2.2737367544323206E-11</v>
      </c>
      <c r="O85" s="51">
        <f t="shared" si="30"/>
        <v>-283307700.8209824</v>
      </c>
    </row>
    <row r="86" spans="1:16" s="42" customFormat="1" ht="12.75" customHeight="1" x14ac:dyDescent="0.4">
      <c r="A86" s="36" t="s">
        <v>133</v>
      </c>
      <c r="B86" s="50"/>
      <c r="C86" s="46"/>
      <c r="D86" s="40"/>
      <c r="E86" s="40"/>
      <c r="F86" s="40"/>
      <c r="G86" s="40"/>
      <c r="H86" s="41">
        <f>+SUBTOTAL(9,H87:H108)</f>
        <v>-98045738.610372961</v>
      </c>
      <c r="I86" s="41">
        <f t="shared" ref="I86:K86" si="31">+SUBTOTAL(9,I87:I108)</f>
        <v>-968056</v>
      </c>
      <c r="J86" s="41">
        <f t="shared" si="31"/>
        <v>0</v>
      </c>
      <c r="K86" s="41">
        <f t="shared" si="31"/>
        <v>-99013794.610372961</v>
      </c>
      <c r="L86" s="41">
        <f>+SUBTOTAL(9,L87:L108)</f>
        <v>-32624032.972904854</v>
      </c>
      <c r="M86" s="41">
        <f t="shared" ref="M86:O86" si="32">+SUBTOTAL(9,M87:M108)</f>
        <v>-150000</v>
      </c>
      <c r="N86" s="41">
        <f t="shared" si="32"/>
        <v>-9.0949470177292824E-12</v>
      </c>
      <c r="O86" s="41">
        <f t="shared" si="32"/>
        <v>-131787827.58327782</v>
      </c>
    </row>
    <row r="87" spans="1:16" s="42" customFormat="1" ht="25.75" x14ac:dyDescent="0.4">
      <c r="A87" s="31" t="s">
        <v>43</v>
      </c>
      <c r="B87" s="32" t="s">
        <v>103</v>
      </c>
      <c r="C87" s="31" t="s">
        <v>30</v>
      </c>
      <c r="D87" s="31" t="s">
        <v>19</v>
      </c>
      <c r="E87" s="31" t="s">
        <v>19</v>
      </c>
      <c r="F87" s="66" t="s">
        <v>105</v>
      </c>
      <c r="G87" s="32" t="s">
        <v>134</v>
      </c>
      <c r="H87" s="34">
        <v>-9699.9998999999989</v>
      </c>
      <c r="I87" s="34"/>
      <c r="J87" s="31"/>
      <c r="K87" s="34">
        <f t="shared" ref="K87:K149" si="33">+H87+I87+J87</f>
        <v>-9699.9998999999989</v>
      </c>
      <c r="L87" s="34">
        <v>-4700</v>
      </c>
      <c r="M87" s="34"/>
      <c r="N87" s="34"/>
      <c r="O87" s="34">
        <f>+K87+L87+M87+N87</f>
        <v>-14399.999899999999</v>
      </c>
    </row>
    <row r="88" spans="1:16" s="42" customFormat="1" ht="12.9" x14ac:dyDescent="0.4">
      <c r="A88" s="31"/>
      <c r="B88" s="32"/>
      <c r="C88" s="31" t="s">
        <v>30</v>
      </c>
      <c r="D88" s="31"/>
      <c r="E88" s="31"/>
      <c r="F88" s="66" t="s">
        <v>93</v>
      </c>
      <c r="G88" s="31" t="s">
        <v>124</v>
      </c>
      <c r="H88" s="34">
        <f>-60902876.558512-2066521</f>
        <v>-62969397.558512002</v>
      </c>
      <c r="I88" s="34"/>
      <c r="J88" s="31"/>
      <c r="K88" s="34">
        <f t="shared" si="33"/>
        <v>-62969397.558512002</v>
      </c>
      <c r="L88" s="34">
        <v>-32064948.140290566</v>
      </c>
      <c r="M88" s="34">
        <v>-150000</v>
      </c>
      <c r="N88" s="34">
        <v>3000000</v>
      </c>
      <c r="O88" s="34">
        <f t="shared" ref="O88:O151" si="34">+K88+L88+M88+N88</f>
        <v>-92184345.698802561</v>
      </c>
      <c r="P88" s="82"/>
    </row>
    <row r="89" spans="1:16" s="42" customFormat="1" ht="25.75" x14ac:dyDescent="0.4">
      <c r="A89" s="31"/>
      <c r="B89" s="32"/>
      <c r="C89" s="31" t="s">
        <v>30</v>
      </c>
      <c r="D89" s="31" t="s">
        <v>48</v>
      </c>
      <c r="E89" s="31" t="s">
        <v>49</v>
      </c>
      <c r="F89" s="66" t="s">
        <v>107</v>
      </c>
      <c r="G89" s="32" t="s">
        <v>162</v>
      </c>
      <c r="H89" s="34"/>
      <c r="I89" s="34"/>
      <c r="J89" s="31"/>
      <c r="K89" s="34">
        <f t="shared" si="33"/>
        <v>0</v>
      </c>
      <c r="M89" s="34"/>
      <c r="N89" s="34">
        <v>-3000000</v>
      </c>
      <c r="O89" s="34">
        <f t="shared" si="34"/>
        <v>-3000000</v>
      </c>
      <c r="P89" s="83"/>
    </row>
    <row r="90" spans="1:16" s="62" customFormat="1" ht="12.9" x14ac:dyDescent="0.4">
      <c r="A90" s="57"/>
      <c r="B90" s="63"/>
      <c r="C90" s="57" t="s">
        <v>30</v>
      </c>
      <c r="D90" s="57" t="s">
        <v>38</v>
      </c>
      <c r="E90" s="57" t="s">
        <v>39</v>
      </c>
      <c r="F90" s="67" t="s">
        <v>99</v>
      </c>
      <c r="G90" s="34" t="s">
        <v>122</v>
      </c>
      <c r="H90" s="56">
        <v>-5703944.4876135299</v>
      </c>
      <c r="I90" s="56">
        <v>-968056</v>
      </c>
      <c r="J90" s="57"/>
      <c r="K90" s="34">
        <f t="shared" si="33"/>
        <v>-6672000.4876135299</v>
      </c>
      <c r="L90" s="56">
        <v>-65677.850099998876</v>
      </c>
      <c r="M90" s="56"/>
      <c r="N90" s="56"/>
      <c r="O90" s="34">
        <f t="shared" si="34"/>
        <v>-6737678.3377135284</v>
      </c>
    </row>
    <row r="91" spans="1:16" s="62" customFormat="1" ht="12.9" x14ac:dyDescent="0.4">
      <c r="A91" s="57"/>
      <c r="B91" s="63"/>
      <c r="C91" s="57" t="s">
        <v>30</v>
      </c>
      <c r="D91" s="57"/>
      <c r="E91" s="57"/>
      <c r="F91" s="67" t="s">
        <v>88</v>
      </c>
      <c r="G91" s="31" t="s">
        <v>89</v>
      </c>
      <c r="H91" s="56">
        <v>-1646450.6602373959</v>
      </c>
      <c r="I91" s="56"/>
      <c r="J91" s="57"/>
      <c r="K91" s="34">
        <f t="shared" si="33"/>
        <v>-1646450.6602373959</v>
      </c>
      <c r="L91" s="56"/>
      <c r="M91" s="56"/>
      <c r="N91" s="56">
        <v>-22802.517500000009</v>
      </c>
      <c r="O91" s="34">
        <f t="shared" si="34"/>
        <v>-1669253.177737396</v>
      </c>
    </row>
    <row r="92" spans="1:16" s="62" customFormat="1" ht="12.9" x14ac:dyDescent="0.4">
      <c r="A92" s="57"/>
      <c r="B92" s="63"/>
      <c r="C92" s="57" t="s">
        <v>30</v>
      </c>
      <c r="D92" s="57"/>
      <c r="E92" s="57"/>
      <c r="F92" s="67" t="s">
        <v>90</v>
      </c>
      <c r="G92" s="31" t="s">
        <v>91</v>
      </c>
      <c r="H92" s="56">
        <v>-2112883.9804330585</v>
      </c>
      <c r="I92" s="56"/>
      <c r="J92" s="57"/>
      <c r="K92" s="34">
        <f t="shared" si="33"/>
        <v>-2112883.9804330585</v>
      </c>
      <c r="L92" s="56">
        <v>-180040</v>
      </c>
      <c r="M92" s="56"/>
      <c r="N92" s="56">
        <v>22802.517500000002</v>
      </c>
      <c r="O92" s="34">
        <f t="shared" si="34"/>
        <v>-2270121.4629330584</v>
      </c>
    </row>
    <row r="93" spans="1:16" s="42" customFormat="1" ht="12.9" x14ac:dyDescent="0.4">
      <c r="A93" s="31"/>
      <c r="B93" s="32"/>
      <c r="C93" s="31" t="s">
        <v>30</v>
      </c>
      <c r="D93" s="31" t="s">
        <v>35</v>
      </c>
      <c r="E93" s="31" t="s">
        <v>36</v>
      </c>
      <c r="F93" s="31" t="s">
        <v>88</v>
      </c>
      <c r="G93" s="31" t="s">
        <v>89</v>
      </c>
      <c r="H93" s="34">
        <v>-43714.580484615384</v>
      </c>
      <c r="I93" s="34"/>
      <c r="J93" s="31"/>
      <c r="K93" s="34">
        <f t="shared" si="33"/>
        <v>-43714.580484615384</v>
      </c>
      <c r="L93" s="34">
        <v>-9270.3276339929853</v>
      </c>
      <c r="M93" s="34"/>
      <c r="N93" s="34"/>
      <c r="O93" s="34">
        <f t="shared" si="34"/>
        <v>-52984.908118608371</v>
      </c>
    </row>
    <row r="94" spans="1:16" s="42" customFormat="1" ht="12.9" x14ac:dyDescent="0.4">
      <c r="A94" s="31"/>
      <c r="B94" s="32"/>
      <c r="C94" s="31" t="s">
        <v>30</v>
      </c>
      <c r="D94" s="31" t="s">
        <v>35</v>
      </c>
      <c r="E94" s="31" t="s">
        <v>36</v>
      </c>
      <c r="F94" s="31" t="s">
        <v>90</v>
      </c>
      <c r="G94" s="31" t="s">
        <v>91</v>
      </c>
      <c r="H94" s="34">
        <v>-562.77407948717939</v>
      </c>
      <c r="I94" s="34"/>
      <c r="J94" s="31"/>
      <c r="K94" s="34">
        <f t="shared" si="33"/>
        <v>-562.77407948717939</v>
      </c>
      <c r="L94" s="34"/>
      <c r="M94" s="34"/>
      <c r="N94" s="34"/>
      <c r="O94" s="34">
        <f t="shared" si="34"/>
        <v>-562.77407948717939</v>
      </c>
    </row>
    <row r="95" spans="1:16" s="42" customFormat="1" ht="38.6" x14ac:dyDescent="0.4">
      <c r="A95" s="31"/>
      <c r="B95" s="32"/>
      <c r="C95" s="31" t="s">
        <v>40</v>
      </c>
      <c r="D95" s="31" t="s">
        <v>19</v>
      </c>
      <c r="E95" s="31" t="s">
        <v>19</v>
      </c>
      <c r="F95" s="66" t="s">
        <v>98</v>
      </c>
      <c r="G95" s="32" t="s">
        <v>135</v>
      </c>
      <c r="H95" s="34">
        <v>-2809847.9998000003</v>
      </c>
      <c r="I95" s="34"/>
      <c r="J95" s="31"/>
      <c r="K95" s="34">
        <f t="shared" si="33"/>
        <v>-2809847.9998000003</v>
      </c>
      <c r="L95" s="34"/>
      <c r="M95" s="34"/>
      <c r="N95" s="34"/>
      <c r="O95" s="34">
        <f t="shared" si="34"/>
        <v>-2809847.9998000003</v>
      </c>
    </row>
    <row r="96" spans="1:16" s="42" customFormat="1" ht="12.9" x14ac:dyDescent="0.4">
      <c r="A96" s="31"/>
      <c r="B96" s="32"/>
      <c r="C96" s="31" t="s">
        <v>27</v>
      </c>
      <c r="D96" s="31" t="s">
        <v>19</v>
      </c>
      <c r="E96" s="31" t="s">
        <v>19</v>
      </c>
      <c r="F96" s="31" t="s">
        <v>88</v>
      </c>
      <c r="G96" s="31" t="s">
        <v>89</v>
      </c>
      <c r="H96" s="34">
        <v>-175212.20397352555</v>
      </c>
      <c r="I96" s="34"/>
      <c r="J96" s="31"/>
      <c r="K96" s="34">
        <f t="shared" si="33"/>
        <v>-175212.20397352555</v>
      </c>
      <c r="L96" s="34"/>
      <c r="M96" s="34"/>
      <c r="N96" s="34"/>
      <c r="O96" s="34">
        <f t="shared" si="34"/>
        <v>-175212.20397352555</v>
      </c>
    </row>
    <row r="97" spans="1:15" s="42" customFormat="1" ht="12.9" x14ac:dyDescent="0.4">
      <c r="A97" s="31"/>
      <c r="B97" s="32"/>
      <c r="C97" s="31" t="s">
        <v>27</v>
      </c>
      <c r="D97" s="31"/>
      <c r="E97" s="31"/>
      <c r="F97" s="31" t="s">
        <v>90</v>
      </c>
      <c r="G97" s="31" t="s">
        <v>91</v>
      </c>
      <c r="H97" s="34">
        <v>-22845.199641474359</v>
      </c>
      <c r="I97" s="34"/>
      <c r="J97" s="31"/>
      <c r="K97" s="34">
        <f t="shared" si="33"/>
        <v>-22845.199641474359</v>
      </c>
      <c r="L97" s="34"/>
      <c r="M97" s="34"/>
      <c r="N97" s="34"/>
      <c r="O97" s="34">
        <f t="shared" si="34"/>
        <v>-22845.199641474359</v>
      </c>
    </row>
    <row r="98" spans="1:15" s="42" customFormat="1" ht="38.6" x14ac:dyDescent="0.4">
      <c r="A98" s="31"/>
      <c r="B98" s="32"/>
      <c r="C98" s="31" t="s">
        <v>28</v>
      </c>
      <c r="D98" s="31" t="s">
        <v>19</v>
      </c>
      <c r="E98" s="31" t="s">
        <v>19</v>
      </c>
      <c r="F98" s="31" t="s">
        <v>98</v>
      </c>
      <c r="G98" s="32" t="s">
        <v>136</v>
      </c>
      <c r="H98" s="34">
        <v>-12707999.999700001</v>
      </c>
      <c r="I98" s="34"/>
      <c r="J98" s="31"/>
      <c r="K98" s="34">
        <f t="shared" si="33"/>
        <v>-12707999.999700001</v>
      </c>
      <c r="L98" s="34"/>
      <c r="M98" s="34"/>
      <c r="N98" s="34"/>
      <c r="O98" s="34">
        <f t="shared" si="34"/>
        <v>-12707999.999700001</v>
      </c>
    </row>
    <row r="99" spans="1:15" s="42" customFormat="1" ht="38.6" x14ac:dyDescent="0.4">
      <c r="A99" s="31"/>
      <c r="B99" s="32"/>
      <c r="C99" s="47">
        <v>43</v>
      </c>
      <c r="D99" s="31" t="s">
        <v>44</v>
      </c>
      <c r="E99" s="32" t="s">
        <v>45</v>
      </c>
      <c r="F99" s="31" t="s">
        <v>98</v>
      </c>
      <c r="G99" s="32" t="s">
        <v>137</v>
      </c>
      <c r="H99" s="34">
        <v>-8972999.9999000002</v>
      </c>
      <c r="I99" s="34"/>
      <c r="J99" s="31"/>
      <c r="K99" s="34">
        <f t="shared" si="33"/>
        <v>-8972999.9999000002</v>
      </c>
      <c r="L99" s="34"/>
      <c r="M99" s="34"/>
      <c r="N99" s="34"/>
      <c r="O99" s="34">
        <f t="shared" si="34"/>
        <v>-8972999.9999000002</v>
      </c>
    </row>
    <row r="100" spans="1:15" s="42" customFormat="1" ht="12.9" x14ac:dyDescent="0.4">
      <c r="A100" s="31"/>
      <c r="B100" s="32"/>
      <c r="C100" s="31" t="s">
        <v>37</v>
      </c>
      <c r="D100" s="31" t="s">
        <v>19</v>
      </c>
      <c r="E100" s="31" t="s">
        <v>19</v>
      </c>
      <c r="F100" s="66" t="s">
        <v>138</v>
      </c>
      <c r="G100" s="31" t="s">
        <v>8</v>
      </c>
      <c r="H100" s="34">
        <v>-199999.99979999999</v>
      </c>
      <c r="I100" s="34"/>
      <c r="J100" s="31"/>
      <c r="K100" s="34">
        <f t="shared" si="33"/>
        <v>-199999.99979999999</v>
      </c>
      <c r="L100" s="34"/>
      <c r="M100" s="34"/>
      <c r="N100" s="34"/>
      <c r="O100" s="34">
        <f t="shared" si="34"/>
        <v>-199999.99979999999</v>
      </c>
    </row>
    <row r="101" spans="1:15" s="42" customFormat="1" ht="25.75" x14ac:dyDescent="0.4">
      <c r="A101" s="31" t="s">
        <v>46</v>
      </c>
      <c r="B101" s="32" t="s">
        <v>104</v>
      </c>
      <c r="C101" s="31" t="s">
        <v>30</v>
      </c>
      <c r="D101" s="31" t="s">
        <v>19</v>
      </c>
      <c r="E101" s="31" t="s">
        <v>19</v>
      </c>
      <c r="F101" s="31" t="s">
        <v>105</v>
      </c>
      <c r="G101" s="32" t="s">
        <v>134</v>
      </c>
      <c r="H101" s="34">
        <v>-300</v>
      </c>
      <c r="I101" s="34"/>
      <c r="J101" s="31"/>
      <c r="K101" s="34">
        <f t="shared" si="33"/>
        <v>-300</v>
      </c>
      <c r="L101" s="34">
        <v>-300</v>
      </c>
      <c r="M101" s="34"/>
      <c r="N101" s="34"/>
      <c r="O101" s="34">
        <f t="shared" si="34"/>
        <v>-600</v>
      </c>
    </row>
    <row r="102" spans="1:15" s="42" customFormat="1" ht="12.9" x14ac:dyDescent="0.4">
      <c r="A102" s="31"/>
      <c r="B102" s="32"/>
      <c r="C102" s="31" t="s">
        <v>30</v>
      </c>
      <c r="D102" s="31"/>
      <c r="E102" s="31"/>
      <c r="F102" s="66" t="s">
        <v>93</v>
      </c>
      <c r="G102" s="31" t="s">
        <v>124</v>
      </c>
      <c r="H102" s="34">
        <v>-138288.44998800001</v>
      </c>
      <c r="I102" s="34"/>
      <c r="J102" s="31"/>
      <c r="K102" s="34">
        <f t="shared" si="33"/>
        <v>-138288.44998800001</v>
      </c>
      <c r="L102" s="34">
        <v>-297490.74384354183</v>
      </c>
      <c r="M102" s="34"/>
      <c r="N102" s="34"/>
      <c r="O102" s="34">
        <f t="shared" si="34"/>
        <v>-435779.19383154181</v>
      </c>
    </row>
    <row r="103" spans="1:15" s="42" customFormat="1" ht="12.9" x14ac:dyDescent="0.4">
      <c r="A103" s="31"/>
      <c r="B103" s="32"/>
      <c r="C103" s="31" t="s">
        <v>30</v>
      </c>
      <c r="D103" s="31"/>
      <c r="E103" s="31"/>
      <c r="F103" s="31" t="s">
        <v>88</v>
      </c>
      <c r="G103" s="31" t="s">
        <v>89</v>
      </c>
      <c r="H103" s="34">
        <v>-348043.48549041577</v>
      </c>
      <c r="I103" s="34"/>
      <c r="J103" s="31"/>
      <c r="K103" s="34">
        <f t="shared" si="33"/>
        <v>-348043.48549041577</v>
      </c>
      <c r="L103" s="34"/>
      <c r="M103" s="34"/>
      <c r="N103" s="34">
        <v>-6515.0050000000019</v>
      </c>
      <c r="O103" s="34">
        <f t="shared" si="34"/>
        <v>-354558.49049041577</v>
      </c>
    </row>
    <row r="104" spans="1:15" s="42" customFormat="1" ht="12.9" x14ac:dyDescent="0.4">
      <c r="A104" s="31"/>
      <c r="B104" s="32"/>
      <c r="C104" s="31" t="s">
        <v>30</v>
      </c>
      <c r="D104" s="31"/>
      <c r="E104" s="31"/>
      <c r="F104" s="31" t="s">
        <v>90</v>
      </c>
      <c r="G104" s="31" t="s">
        <v>91</v>
      </c>
      <c r="H104" s="34">
        <v>-114511.22788843361</v>
      </c>
      <c r="I104" s="34"/>
      <c r="J104" s="31"/>
      <c r="K104" s="34">
        <f t="shared" si="33"/>
        <v>-114511.22788843361</v>
      </c>
      <c r="L104" s="34"/>
      <c r="M104" s="34"/>
      <c r="N104" s="34">
        <v>6515.0050000000001</v>
      </c>
      <c r="O104" s="34">
        <f t="shared" si="34"/>
        <v>-107996.22288843361</v>
      </c>
    </row>
    <row r="105" spans="1:15" s="42" customFormat="1" ht="12.9" x14ac:dyDescent="0.4">
      <c r="A105" s="31"/>
      <c r="B105" s="32"/>
      <c r="C105" s="31" t="s">
        <v>30</v>
      </c>
      <c r="D105" s="31" t="s">
        <v>35</v>
      </c>
      <c r="E105" s="31" t="s">
        <v>36</v>
      </c>
      <c r="F105" s="31" t="s">
        <v>88</v>
      </c>
      <c r="G105" s="31" t="s">
        <v>89</v>
      </c>
      <c r="H105" s="34">
        <v>-12287.376646153845</v>
      </c>
      <c r="I105" s="34"/>
      <c r="J105" s="31"/>
      <c r="K105" s="34">
        <f t="shared" si="33"/>
        <v>-12287.376646153845</v>
      </c>
      <c r="L105" s="34">
        <v>-1605.9110367565818</v>
      </c>
      <c r="M105" s="34"/>
      <c r="N105" s="34"/>
      <c r="O105" s="34">
        <f t="shared" si="34"/>
        <v>-13893.287682910428</v>
      </c>
    </row>
    <row r="106" spans="1:15" s="42" customFormat="1" ht="12.9" x14ac:dyDescent="0.4">
      <c r="A106" s="31"/>
      <c r="B106" s="32"/>
      <c r="C106" s="31" t="s">
        <v>30</v>
      </c>
      <c r="D106" s="31" t="s">
        <v>35</v>
      </c>
      <c r="E106" s="31" t="s">
        <v>36</v>
      </c>
      <c r="F106" s="31" t="s">
        <v>90</v>
      </c>
      <c r="G106" s="31" t="s">
        <v>91</v>
      </c>
      <c r="H106" s="34">
        <v>-160.79379487179483</v>
      </c>
      <c r="I106" s="34"/>
      <c r="J106" s="31"/>
      <c r="K106" s="34">
        <f t="shared" si="33"/>
        <v>-160.79379487179483</v>
      </c>
      <c r="L106" s="34"/>
      <c r="M106" s="34"/>
      <c r="N106" s="34"/>
      <c r="O106" s="34">
        <f t="shared" si="34"/>
        <v>-160.79379487179483</v>
      </c>
    </row>
    <row r="107" spans="1:15" s="42" customFormat="1" ht="12.9" x14ac:dyDescent="0.4">
      <c r="A107" s="31"/>
      <c r="B107" s="32"/>
      <c r="C107" s="31" t="s">
        <v>27</v>
      </c>
      <c r="D107" s="31" t="s">
        <v>19</v>
      </c>
      <c r="E107" s="31" t="s">
        <v>19</v>
      </c>
      <c r="F107" s="31" t="s">
        <v>88</v>
      </c>
      <c r="G107" s="31" t="s">
        <v>89</v>
      </c>
      <c r="H107" s="34">
        <v>-50060.632505256392</v>
      </c>
      <c r="I107" s="34"/>
      <c r="J107" s="31"/>
      <c r="K107" s="34">
        <f t="shared" si="33"/>
        <v>-50060.632505256392</v>
      </c>
      <c r="L107" s="34"/>
      <c r="M107" s="34"/>
      <c r="N107" s="34"/>
      <c r="O107" s="34">
        <f t="shared" si="34"/>
        <v>-50060.632505256392</v>
      </c>
    </row>
    <row r="108" spans="1:15" s="42" customFormat="1" ht="12.9" x14ac:dyDescent="0.4">
      <c r="A108" s="31"/>
      <c r="B108" s="32"/>
      <c r="C108" s="31" t="s">
        <v>27</v>
      </c>
      <c r="D108" s="31"/>
      <c r="E108" s="31"/>
      <c r="F108" s="31" t="s">
        <v>90</v>
      </c>
      <c r="G108" s="31" t="s">
        <v>91</v>
      </c>
      <c r="H108" s="34">
        <v>-6527.1999847435891</v>
      </c>
      <c r="I108" s="34"/>
      <c r="J108" s="31"/>
      <c r="K108" s="34">
        <f t="shared" si="33"/>
        <v>-6527.1999847435891</v>
      </c>
      <c r="L108" s="34"/>
      <c r="M108" s="34"/>
      <c r="N108" s="34"/>
      <c r="O108" s="34">
        <f t="shared" si="34"/>
        <v>-6527.1999847435891</v>
      </c>
    </row>
    <row r="109" spans="1:15" s="42" customFormat="1" ht="12.75" customHeight="1" x14ac:dyDescent="0.4">
      <c r="A109" s="85" t="s">
        <v>139</v>
      </c>
      <c r="B109" s="86"/>
      <c r="C109" s="86"/>
      <c r="D109" s="87"/>
      <c r="E109" s="40"/>
      <c r="F109" s="40"/>
      <c r="G109" s="40"/>
      <c r="H109" s="41">
        <f>+SUBTOTAL(9, H110:H155)</f>
        <v>-139998290.39823416</v>
      </c>
      <c r="I109" s="41">
        <f t="shared" ref="I109:O109" si="35">+SUBTOTAL(9, I110:I155)</f>
        <v>-2422588.2710390398</v>
      </c>
      <c r="J109" s="41">
        <f t="shared" si="35"/>
        <v>0</v>
      </c>
      <c r="K109" s="41">
        <f t="shared" si="35"/>
        <v>-142420878.6692732</v>
      </c>
      <c r="L109" s="41">
        <f t="shared" si="35"/>
        <v>-9098994.5684312452</v>
      </c>
      <c r="M109" s="41">
        <f t="shared" si="35"/>
        <v>0</v>
      </c>
      <c r="N109" s="41">
        <f t="shared" si="35"/>
        <v>-1.546140993013978E-11</v>
      </c>
      <c r="O109" s="41">
        <f t="shared" si="35"/>
        <v>-151519873.23770446</v>
      </c>
    </row>
    <row r="110" spans="1:15" s="42" customFormat="1" ht="25.75" x14ac:dyDescent="0.4">
      <c r="A110" s="31" t="s">
        <v>47</v>
      </c>
      <c r="B110" s="32" t="s">
        <v>106</v>
      </c>
      <c r="C110" s="31" t="s">
        <v>30</v>
      </c>
      <c r="D110" s="31" t="s">
        <v>19</v>
      </c>
      <c r="E110" s="31" t="s">
        <v>19</v>
      </c>
      <c r="F110" s="66" t="s">
        <v>93</v>
      </c>
      <c r="G110" s="32" t="s">
        <v>140</v>
      </c>
      <c r="H110" s="34">
        <f>-12259007.9996-2359272</f>
        <v>-14618279.999600001</v>
      </c>
      <c r="I110" s="34"/>
      <c r="J110" s="34"/>
      <c r="K110" s="34">
        <f t="shared" si="33"/>
        <v>-14618279.999600001</v>
      </c>
      <c r="L110" s="34">
        <v>-4715213.0603590654</v>
      </c>
      <c r="M110" s="34"/>
      <c r="N110" s="34"/>
      <c r="O110" s="34">
        <f t="shared" si="34"/>
        <v>-19333493.059959065</v>
      </c>
    </row>
    <row r="111" spans="1:15" s="62" customFormat="1" ht="12.9" x14ac:dyDescent="0.35">
      <c r="A111" s="57"/>
      <c r="B111" s="63"/>
      <c r="C111" s="57" t="s">
        <v>30</v>
      </c>
      <c r="D111" s="57" t="s">
        <v>38</v>
      </c>
      <c r="E111" s="57" t="s">
        <v>39</v>
      </c>
      <c r="F111" s="67" t="s">
        <v>99</v>
      </c>
      <c r="G111" s="34" t="s">
        <v>122</v>
      </c>
      <c r="H111" s="56">
        <v>-22957.366197179996</v>
      </c>
      <c r="I111" s="77">
        <v>-20769.271039039984</v>
      </c>
      <c r="J111" s="56"/>
      <c r="K111" s="34">
        <f t="shared" si="33"/>
        <v>-43726.637236219976</v>
      </c>
      <c r="L111" s="56">
        <v>7195.3229000000174</v>
      </c>
      <c r="M111" s="56"/>
      <c r="N111" s="56"/>
      <c r="O111" s="34">
        <f t="shared" si="34"/>
        <v>-36531.314336219963</v>
      </c>
    </row>
    <row r="112" spans="1:15" s="42" customFormat="1" ht="15" customHeight="1" x14ac:dyDescent="0.4">
      <c r="A112" s="31"/>
      <c r="B112" s="32"/>
      <c r="C112" s="31" t="s">
        <v>30</v>
      </c>
      <c r="D112" s="31" t="s">
        <v>35</v>
      </c>
      <c r="E112" s="31" t="s">
        <v>36</v>
      </c>
      <c r="F112" s="66" t="s">
        <v>93</v>
      </c>
      <c r="G112" s="32" t="s">
        <v>140</v>
      </c>
      <c r="H112" s="34">
        <v>-13997.34</v>
      </c>
      <c r="I112" s="34"/>
      <c r="J112" s="34"/>
      <c r="K112" s="34">
        <f t="shared" si="33"/>
        <v>-13997.34</v>
      </c>
      <c r="L112" s="34">
        <v>-30802.369959999996</v>
      </c>
      <c r="M112" s="34"/>
      <c r="N112" s="34"/>
      <c r="O112" s="34">
        <f t="shared" si="34"/>
        <v>-44799.709959999993</v>
      </c>
    </row>
    <row r="113" spans="1:15" s="42" customFormat="1" ht="12.9" x14ac:dyDescent="0.4">
      <c r="A113" s="31"/>
      <c r="B113" s="32"/>
      <c r="C113" s="31" t="s">
        <v>30</v>
      </c>
      <c r="D113" s="31"/>
      <c r="E113" s="31"/>
      <c r="F113" s="31" t="s">
        <v>88</v>
      </c>
      <c r="G113" s="31" t="s">
        <v>89</v>
      </c>
      <c r="H113" s="34">
        <v>-930728.99594739208</v>
      </c>
      <c r="I113" s="34"/>
      <c r="J113" s="34"/>
      <c r="K113" s="34">
        <f t="shared" si="33"/>
        <v>-930728.99594739208</v>
      </c>
      <c r="L113" s="34">
        <v>-28000</v>
      </c>
      <c r="M113" s="34"/>
      <c r="N113" s="34">
        <v>-19545.015000000007</v>
      </c>
      <c r="O113" s="34">
        <f t="shared" si="34"/>
        <v>-978274.01094739209</v>
      </c>
    </row>
    <row r="114" spans="1:15" s="42" customFormat="1" ht="12.9" x14ac:dyDescent="0.4">
      <c r="A114" s="31"/>
      <c r="B114" s="32"/>
      <c r="C114" s="31" t="s">
        <v>30</v>
      </c>
      <c r="D114" s="31"/>
      <c r="E114" s="31"/>
      <c r="F114" s="31" t="s">
        <v>90</v>
      </c>
      <c r="G114" s="31" t="s">
        <v>91</v>
      </c>
      <c r="H114" s="34">
        <v>-329347.70945140184</v>
      </c>
      <c r="I114" s="34"/>
      <c r="J114" s="34"/>
      <c r="K114" s="34">
        <f t="shared" si="33"/>
        <v>-329347.70945140184</v>
      </c>
      <c r="L114" s="34">
        <v>-147717</v>
      </c>
      <c r="M114" s="34"/>
      <c r="N114" s="34">
        <v>19545.014999999999</v>
      </c>
      <c r="O114" s="34">
        <f t="shared" si="34"/>
        <v>-457519.69445140183</v>
      </c>
    </row>
    <row r="115" spans="1:15" s="42" customFormat="1" ht="12.9" x14ac:dyDescent="0.4">
      <c r="A115" s="31"/>
      <c r="B115" s="32"/>
      <c r="C115" s="31" t="s">
        <v>30</v>
      </c>
      <c r="D115" s="31" t="s">
        <v>35</v>
      </c>
      <c r="E115" s="31" t="s">
        <v>36</v>
      </c>
      <c r="F115" s="31" t="s">
        <v>88</v>
      </c>
      <c r="G115" s="31" t="s">
        <v>89</v>
      </c>
      <c r="H115" s="34">
        <v>-15559.973538461538</v>
      </c>
      <c r="I115" s="34"/>
      <c r="J115" s="34"/>
      <c r="K115" s="34">
        <f t="shared" si="33"/>
        <v>-15559.973538461538</v>
      </c>
      <c r="L115" s="34">
        <v>-13537.664759952639</v>
      </c>
      <c r="M115" s="34"/>
      <c r="N115" s="34"/>
      <c r="O115" s="34">
        <f t="shared" si="34"/>
        <v>-29097.638298414175</v>
      </c>
    </row>
    <row r="116" spans="1:15" s="42" customFormat="1" ht="12.9" x14ac:dyDescent="0.4">
      <c r="A116" s="31"/>
      <c r="B116" s="32"/>
      <c r="C116" s="31" t="s">
        <v>30</v>
      </c>
      <c r="D116" s="31" t="s">
        <v>35</v>
      </c>
      <c r="E116" s="31" t="s">
        <v>36</v>
      </c>
      <c r="F116" s="31" t="s">
        <v>90</v>
      </c>
      <c r="G116" s="31" t="s">
        <v>91</v>
      </c>
      <c r="H116" s="34">
        <v>-482.38138461538455</v>
      </c>
      <c r="I116" s="34"/>
      <c r="J116" s="31"/>
      <c r="K116" s="34">
        <f t="shared" si="33"/>
        <v>-482.38138461538455</v>
      </c>
      <c r="L116" s="34"/>
      <c r="M116" s="34"/>
      <c r="N116" s="34"/>
      <c r="O116" s="34">
        <f t="shared" si="34"/>
        <v>-482.38138461538455</v>
      </c>
    </row>
    <row r="117" spans="1:15" s="42" customFormat="1" ht="38.6" x14ac:dyDescent="0.4">
      <c r="A117" s="31"/>
      <c r="B117" s="32"/>
      <c r="C117" s="31" t="s">
        <v>40</v>
      </c>
      <c r="D117" s="31" t="s">
        <v>19</v>
      </c>
      <c r="E117" s="31" t="s">
        <v>19</v>
      </c>
      <c r="F117" s="66" t="s">
        <v>98</v>
      </c>
      <c r="G117" s="32" t="s">
        <v>135</v>
      </c>
      <c r="H117" s="34">
        <v>-2227304.9999000002</v>
      </c>
      <c r="I117" s="34"/>
      <c r="J117" s="31"/>
      <c r="K117" s="34">
        <f t="shared" si="33"/>
        <v>-2227304.9999000002</v>
      </c>
      <c r="L117" s="34"/>
      <c r="M117" s="34"/>
      <c r="N117" s="34"/>
      <c r="O117" s="34">
        <f t="shared" si="34"/>
        <v>-2227304.9999000002</v>
      </c>
    </row>
    <row r="118" spans="1:15" s="42" customFormat="1" ht="12.9" x14ac:dyDescent="0.4">
      <c r="A118" s="31"/>
      <c r="B118" s="32"/>
      <c r="C118" s="31" t="s">
        <v>27</v>
      </c>
      <c r="D118" s="31" t="s">
        <v>19</v>
      </c>
      <c r="E118" s="31" t="s">
        <v>19</v>
      </c>
      <c r="F118" s="31" t="s">
        <v>88</v>
      </c>
      <c r="G118" s="31" t="s">
        <v>89</v>
      </c>
      <c r="H118" s="34">
        <v>-150181.89747726917</v>
      </c>
      <c r="I118" s="34"/>
      <c r="J118" s="31"/>
      <c r="K118" s="34">
        <f t="shared" si="33"/>
        <v>-150181.89747726917</v>
      </c>
      <c r="L118" s="34"/>
      <c r="M118" s="34"/>
      <c r="N118" s="34"/>
      <c r="O118" s="34">
        <f t="shared" si="34"/>
        <v>-150181.89747726917</v>
      </c>
    </row>
    <row r="119" spans="1:15" s="42" customFormat="1" ht="12.9" x14ac:dyDescent="0.4">
      <c r="A119" s="31"/>
      <c r="B119" s="32"/>
      <c r="C119" s="31" t="s">
        <v>27</v>
      </c>
      <c r="D119" s="31" t="s">
        <v>19</v>
      </c>
      <c r="E119" s="31" t="s">
        <v>19</v>
      </c>
      <c r="F119" s="31" t="s">
        <v>90</v>
      </c>
      <c r="G119" s="31" t="s">
        <v>91</v>
      </c>
      <c r="H119" s="34">
        <f>-19581.5999157308-1</f>
        <v>-19582.5999157308</v>
      </c>
      <c r="I119" s="34"/>
      <c r="J119" s="31"/>
      <c r="K119" s="34">
        <f t="shared" si="33"/>
        <v>-19582.5999157308</v>
      </c>
      <c r="L119" s="34"/>
      <c r="M119" s="34"/>
      <c r="N119" s="34"/>
      <c r="O119" s="34">
        <f t="shared" si="34"/>
        <v>-19582.5999157308</v>
      </c>
    </row>
    <row r="120" spans="1:15" s="42" customFormat="1" ht="38.6" x14ac:dyDescent="0.4">
      <c r="A120" s="31"/>
      <c r="B120" s="32"/>
      <c r="C120" s="31" t="s">
        <v>28</v>
      </c>
      <c r="D120" s="31" t="s">
        <v>19</v>
      </c>
      <c r="E120" s="31" t="s">
        <v>19</v>
      </c>
      <c r="F120" s="31" t="s">
        <v>98</v>
      </c>
      <c r="G120" s="32" t="s">
        <v>141</v>
      </c>
      <c r="H120" s="34">
        <v>-17474999.9998</v>
      </c>
      <c r="I120" s="34"/>
      <c r="J120" s="31"/>
      <c r="K120" s="34">
        <f t="shared" si="33"/>
        <v>-17474999.9998</v>
      </c>
      <c r="L120" s="34"/>
      <c r="M120" s="34"/>
      <c r="N120" s="34"/>
      <c r="O120" s="34">
        <f t="shared" si="34"/>
        <v>-17474999.9998</v>
      </c>
    </row>
    <row r="121" spans="1:15" s="42" customFormat="1" ht="38.6" x14ac:dyDescent="0.4">
      <c r="A121" s="31"/>
      <c r="B121" s="32"/>
      <c r="C121" s="31" t="s">
        <v>28</v>
      </c>
      <c r="D121" s="31" t="s">
        <v>33</v>
      </c>
      <c r="E121" s="31" t="s">
        <v>34</v>
      </c>
      <c r="F121" s="66" t="s">
        <v>107</v>
      </c>
      <c r="G121" s="32" t="s">
        <v>142</v>
      </c>
      <c r="H121" s="34">
        <v>-27974999.999799997</v>
      </c>
      <c r="I121" s="34"/>
      <c r="J121" s="31"/>
      <c r="K121" s="34">
        <f t="shared" si="33"/>
        <v>-27974999.999799997</v>
      </c>
      <c r="L121" s="34"/>
      <c r="M121" s="34"/>
      <c r="N121" s="34"/>
      <c r="O121" s="34">
        <f t="shared" si="34"/>
        <v>-27974999.999799997</v>
      </c>
    </row>
    <row r="122" spans="1:15" s="42" customFormat="1" ht="38.6" x14ac:dyDescent="0.4">
      <c r="A122" s="31"/>
      <c r="B122" s="32"/>
      <c r="C122" s="31" t="s">
        <v>28</v>
      </c>
      <c r="D122" s="31" t="s">
        <v>48</v>
      </c>
      <c r="E122" s="31" t="s">
        <v>49</v>
      </c>
      <c r="F122" s="66" t="s">
        <v>107</v>
      </c>
      <c r="G122" s="32" t="s">
        <v>143</v>
      </c>
      <c r="H122" s="34">
        <v>-22999999.999899998</v>
      </c>
      <c r="I122" s="34"/>
      <c r="J122" s="34"/>
      <c r="K122" s="34">
        <f t="shared" si="33"/>
        <v>-22999999.999899998</v>
      </c>
      <c r="L122" s="34"/>
      <c r="M122" s="34"/>
      <c r="N122" s="34"/>
      <c r="O122" s="34">
        <f t="shared" si="34"/>
        <v>-22999999.999899998</v>
      </c>
    </row>
    <row r="123" spans="1:15" s="42" customFormat="1" ht="25.75" x14ac:dyDescent="0.4">
      <c r="A123" s="31" t="s">
        <v>50</v>
      </c>
      <c r="B123" s="32" t="s">
        <v>51</v>
      </c>
      <c r="C123" s="31" t="s">
        <v>30</v>
      </c>
      <c r="D123" s="31" t="s">
        <v>19</v>
      </c>
      <c r="E123" s="31" t="s">
        <v>19</v>
      </c>
      <c r="F123" s="66" t="s">
        <v>93</v>
      </c>
      <c r="G123" s="31" t="s">
        <v>140</v>
      </c>
      <c r="H123" s="34">
        <f>-5383981.9999-999636</f>
        <v>-6383617.9999000002</v>
      </c>
      <c r="I123" s="34"/>
      <c r="J123" s="56">
        <v>80000</v>
      </c>
      <c r="K123" s="34">
        <f t="shared" si="33"/>
        <v>-6303617.9999000002</v>
      </c>
      <c r="L123" s="34">
        <v>-655217.76046039909</v>
      </c>
      <c r="M123" s="34"/>
      <c r="N123" s="34"/>
      <c r="O123" s="34">
        <f t="shared" si="34"/>
        <v>-6958835.7603603993</v>
      </c>
    </row>
    <row r="124" spans="1:15" s="42" customFormat="1" ht="12.9" x14ac:dyDescent="0.4">
      <c r="A124" s="31"/>
      <c r="B124" s="32"/>
      <c r="C124" s="31" t="s">
        <v>30</v>
      </c>
      <c r="D124" s="31" t="s">
        <v>52</v>
      </c>
      <c r="E124" s="31" t="s">
        <v>53</v>
      </c>
      <c r="F124" s="66" t="s">
        <v>93</v>
      </c>
      <c r="G124" s="31" t="s">
        <v>140</v>
      </c>
      <c r="H124" s="34">
        <v>-1299999.9998999999</v>
      </c>
      <c r="I124" s="34">
        <v>-1500000</v>
      </c>
      <c r="J124" s="56"/>
      <c r="K124" s="34">
        <f t="shared" si="33"/>
        <v>-2799999.9999000002</v>
      </c>
      <c r="L124" s="34"/>
      <c r="M124" s="34"/>
      <c r="N124" s="34"/>
      <c r="O124" s="34">
        <f t="shared" si="34"/>
        <v>-2799999.9999000002</v>
      </c>
    </row>
    <row r="125" spans="1:15" s="42" customFormat="1" ht="12.9" x14ac:dyDescent="0.4">
      <c r="A125" s="31"/>
      <c r="B125" s="32"/>
      <c r="C125" s="31" t="s">
        <v>30</v>
      </c>
      <c r="D125" s="31"/>
      <c r="E125" s="31"/>
      <c r="F125" s="31" t="s">
        <v>88</v>
      </c>
      <c r="G125" s="31" t="s">
        <v>89</v>
      </c>
      <c r="H125" s="34">
        <v>-244486.0388232352</v>
      </c>
      <c r="I125" s="34"/>
      <c r="J125" s="56">
        <v>-57000</v>
      </c>
      <c r="K125" s="34">
        <f t="shared" si="33"/>
        <v>-301486.0388232352</v>
      </c>
      <c r="L125" s="34">
        <v>-201826.70823356774</v>
      </c>
      <c r="M125" s="34"/>
      <c r="N125" s="34">
        <v>-6515.0050000000019</v>
      </c>
      <c r="O125" s="34">
        <f t="shared" si="34"/>
        <v>-509827.75205680297</v>
      </c>
    </row>
    <row r="126" spans="1:15" s="42" customFormat="1" ht="12.9" x14ac:dyDescent="0.4">
      <c r="A126" s="31"/>
      <c r="B126" s="32"/>
      <c r="C126" s="31" t="s">
        <v>30</v>
      </c>
      <c r="D126" s="31"/>
      <c r="E126" s="31"/>
      <c r="F126" s="31" t="s">
        <v>90</v>
      </c>
      <c r="G126" s="31" t="s">
        <v>91</v>
      </c>
      <c r="H126" s="34">
        <v>-51063.581007504516</v>
      </c>
      <c r="I126" s="34"/>
      <c r="J126" s="56">
        <v>-23000</v>
      </c>
      <c r="K126" s="34">
        <f t="shared" si="33"/>
        <v>-74063.581007504516</v>
      </c>
      <c r="L126" s="34"/>
      <c r="M126" s="34"/>
      <c r="N126" s="34">
        <v>6515.0050000000001</v>
      </c>
      <c r="O126" s="34">
        <f t="shared" si="34"/>
        <v>-67548.576007504511</v>
      </c>
    </row>
    <row r="127" spans="1:15" s="42" customFormat="1" ht="12.9" x14ac:dyDescent="0.4">
      <c r="A127" s="31"/>
      <c r="B127" s="32"/>
      <c r="C127" s="31" t="s">
        <v>30</v>
      </c>
      <c r="D127" s="31" t="s">
        <v>35</v>
      </c>
      <c r="E127" s="31" t="s">
        <v>36</v>
      </c>
      <c r="F127" s="31" t="s">
        <v>88</v>
      </c>
      <c r="G127" s="31" t="s">
        <v>89</v>
      </c>
      <c r="H127" s="34">
        <v>-5186.6578461538456</v>
      </c>
      <c r="I127" s="34"/>
      <c r="J127" s="34"/>
      <c r="K127" s="34">
        <f t="shared" si="33"/>
        <v>-5186.6578461538456</v>
      </c>
      <c r="L127" s="34">
        <v>-9131.9034539603617</v>
      </c>
      <c r="M127" s="34"/>
      <c r="N127" s="34"/>
      <c r="O127" s="34">
        <f t="shared" si="34"/>
        <v>-14318.561300114208</v>
      </c>
    </row>
    <row r="128" spans="1:15" s="42" customFormat="1" ht="12.9" x14ac:dyDescent="0.4">
      <c r="A128" s="31"/>
      <c r="B128" s="32"/>
      <c r="C128" s="31" t="s">
        <v>30</v>
      </c>
      <c r="D128" s="31" t="s">
        <v>35</v>
      </c>
      <c r="E128" s="31" t="s">
        <v>36</v>
      </c>
      <c r="F128" s="31" t="s">
        <v>90</v>
      </c>
      <c r="G128" s="31" t="s">
        <v>91</v>
      </c>
      <c r="H128" s="34">
        <v>-160.79379487179489</v>
      </c>
      <c r="I128" s="34"/>
      <c r="K128" s="34">
        <f>+H128+I128+J129</f>
        <v>-160.79379487179489</v>
      </c>
      <c r="L128" s="34"/>
      <c r="M128" s="34"/>
      <c r="N128" s="34"/>
      <c r="O128" s="34">
        <f t="shared" si="34"/>
        <v>-160.79379487179489</v>
      </c>
    </row>
    <row r="129" spans="1:15" s="42" customFormat="1" ht="12.9" x14ac:dyDescent="0.4">
      <c r="A129" s="31"/>
      <c r="B129" s="32"/>
      <c r="C129" s="31" t="s">
        <v>27</v>
      </c>
      <c r="D129" s="31" t="s">
        <v>19</v>
      </c>
      <c r="E129" s="31" t="s">
        <v>19</v>
      </c>
      <c r="F129" s="31" t="s">
        <v>88</v>
      </c>
      <c r="G129" s="31" t="s">
        <v>89</v>
      </c>
      <c r="H129" s="34">
        <v>-50060.632497366401</v>
      </c>
      <c r="I129" s="34"/>
      <c r="J129" s="34"/>
      <c r="K129" s="34">
        <f>+H129+I129+J130</f>
        <v>-50060.632497366401</v>
      </c>
      <c r="L129" s="34"/>
      <c r="M129" s="34"/>
      <c r="N129" s="34"/>
      <c r="O129" s="34">
        <f t="shared" si="34"/>
        <v>-50060.632497366401</v>
      </c>
    </row>
    <row r="130" spans="1:15" s="42" customFormat="1" ht="12.9" x14ac:dyDescent="0.4">
      <c r="A130" s="31"/>
      <c r="B130" s="32"/>
      <c r="C130" s="31" t="s">
        <v>27</v>
      </c>
      <c r="D130" s="31" t="s">
        <v>19</v>
      </c>
      <c r="E130" s="31" t="s">
        <v>19</v>
      </c>
      <c r="F130" s="31" t="s">
        <v>90</v>
      </c>
      <c r="G130" s="31" t="s">
        <v>91</v>
      </c>
      <c r="H130" s="34">
        <v>-6527.1999768535898</v>
      </c>
      <c r="I130" s="34"/>
      <c r="J130" s="34"/>
      <c r="K130" s="34">
        <f t="shared" si="33"/>
        <v>-6527.1999768535898</v>
      </c>
      <c r="L130" s="34"/>
      <c r="M130" s="34"/>
      <c r="N130" s="34"/>
      <c r="O130" s="34">
        <f t="shared" si="34"/>
        <v>-6527.1999768535898</v>
      </c>
    </row>
    <row r="131" spans="1:15" s="42" customFormat="1" ht="25.75" x14ac:dyDescent="0.4">
      <c r="A131" s="31" t="s">
        <v>108</v>
      </c>
      <c r="B131" s="32" t="s">
        <v>109</v>
      </c>
      <c r="C131" s="31" t="s">
        <v>30</v>
      </c>
      <c r="D131" s="31" t="s">
        <v>19</v>
      </c>
      <c r="E131" s="31" t="s">
        <v>19</v>
      </c>
      <c r="F131" s="66" t="s">
        <v>93</v>
      </c>
      <c r="G131" s="31" t="s">
        <v>140</v>
      </c>
      <c r="H131" s="34">
        <f>-15919999.9996-2568636</f>
        <v>-18488635.999600001</v>
      </c>
      <c r="I131" s="34"/>
      <c r="J131" s="34"/>
      <c r="K131" s="34">
        <f t="shared" si="33"/>
        <v>-18488635.999600001</v>
      </c>
      <c r="L131" s="34">
        <v>-3192088.5641604001</v>
      </c>
      <c r="M131" s="34"/>
      <c r="N131" s="34"/>
      <c r="O131" s="34">
        <f t="shared" si="34"/>
        <v>-21680724.5637604</v>
      </c>
    </row>
    <row r="132" spans="1:15" s="42" customFormat="1" ht="12.9" x14ac:dyDescent="0.4">
      <c r="A132" s="31"/>
      <c r="B132" s="32"/>
      <c r="C132" s="31" t="s">
        <v>30</v>
      </c>
      <c r="D132" s="31" t="s">
        <v>38</v>
      </c>
      <c r="E132" s="31" t="s">
        <v>39</v>
      </c>
      <c r="F132" s="66" t="s">
        <v>99</v>
      </c>
      <c r="G132" s="34" t="s">
        <v>122</v>
      </c>
      <c r="H132" s="34">
        <v>-85968.009589439986</v>
      </c>
      <c r="I132" s="34">
        <f>-61435-1915</f>
        <v>-63350</v>
      </c>
      <c r="J132" s="31"/>
      <c r="K132" s="34">
        <f t="shared" si="33"/>
        <v>-149318.00958943999</v>
      </c>
      <c r="L132" s="34">
        <v>58481.640804840004</v>
      </c>
      <c r="M132" s="34"/>
      <c r="N132" s="34"/>
      <c r="O132" s="34">
        <f t="shared" si="34"/>
        <v>-90836.368784599981</v>
      </c>
    </row>
    <row r="133" spans="1:15" s="42" customFormat="1" ht="12.9" x14ac:dyDescent="0.4">
      <c r="A133" s="31"/>
      <c r="B133" s="32"/>
      <c r="C133" s="31" t="s">
        <v>30</v>
      </c>
      <c r="D133" s="31" t="s">
        <v>35</v>
      </c>
      <c r="E133" s="31" t="s">
        <v>36</v>
      </c>
      <c r="F133" s="66" t="s">
        <v>93</v>
      </c>
      <c r="G133" s="31" t="s">
        <v>140</v>
      </c>
      <c r="H133" s="34">
        <v>-492.66</v>
      </c>
      <c r="I133" s="34"/>
      <c r="J133" s="31"/>
      <c r="K133" s="34">
        <f t="shared" si="33"/>
        <v>-492.66</v>
      </c>
      <c r="L133" s="34">
        <v>-903.69003999999973</v>
      </c>
      <c r="M133" s="34"/>
      <c r="N133" s="34"/>
      <c r="O133" s="34">
        <f t="shared" si="34"/>
        <v>-1396.3500399999998</v>
      </c>
    </row>
    <row r="134" spans="1:15" s="62" customFormat="1" ht="12.9" x14ac:dyDescent="0.4">
      <c r="A134" s="57"/>
      <c r="B134" s="63"/>
      <c r="C134" s="57" t="s">
        <v>30</v>
      </c>
      <c r="D134" s="57"/>
      <c r="E134" s="57"/>
      <c r="F134" s="57" t="s">
        <v>88</v>
      </c>
      <c r="G134" s="57" t="s">
        <v>89</v>
      </c>
      <c r="H134" s="56">
        <v>-1134895.6894451934</v>
      </c>
      <c r="I134" s="56"/>
      <c r="J134" s="57"/>
      <c r="K134" s="34">
        <f t="shared" si="33"/>
        <v>-1134895.6894451934</v>
      </c>
      <c r="L134" s="56">
        <v>-154508.85522582015</v>
      </c>
      <c r="M134" s="56"/>
      <c r="N134" s="56">
        <v>-19545.015000000007</v>
      </c>
      <c r="O134" s="34">
        <f t="shared" si="34"/>
        <v>-1308949.5596710134</v>
      </c>
    </row>
    <row r="135" spans="1:15" s="42" customFormat="1" ht="12.9" x14ac:dyDescent="0.4">
      <c r="A135" s="31"/>
      <c r="B135" s="32"/>
      <c r="C135" s="31" t="s">
        <v>30</v>
      </c>
      <c r="D135" s="31"/>
      <c r="E135" s="31"/>
      <c r="F135" s="31" t="s">
        <v>90</v>
      </c>
      <c r="G135" s="31" t="s">
        <v>91</v>
      </c>
      <c r="H135" s="34">
        <v>-203051.45674402913</v>
      </c>
      <c r="I135" s="34"/>
      <c r="J135" s="31"/>
      <c r="K135" s="34">
        <f t="shared" si="33"/>
        <v>-203051.45674402913</v>
      </c>
      <c r="L135" s="34"/>
      <c r="M135" s="34"/>
      <c r="N135" s="56">
        <v>19545.014999999999</v>
      </c>
      <c r="O135" s="34">
        <f t="shared" si="34"/>
        <v>-183506.44174402911</v>
      </c>
    </row>
    <row r="136" spans="1:15" s="42" customFormat="1" ht="12.9" x14ac:dyDescent="0.4">
      <c r="A136" s="31"/>
      <c r="B136" s="32"/>
      <c r="C136" s="31" t="s">
        <v>30</v>
      </c>
      <c r="D136" s="31" t="s">
        <v>35</v>
      </c>
      <c r="E136" s="31" t="s">
        <v>36</v>
      </c>
      <c r="F136" s="31" t="s">
        <v>88</v>
      </c>
      <c r="G136" s="31" t="s">
        <v>89</v>
      </c>
      <c r="H136" s="34">
        <v>-15559.973538461538</v>
      </c>
      <c r="I136" s="34"/>
      <c r="J136" s="31"/>
      <c r="K136" s="34">
        <f t="shared" si="33"/>
        <v>-15559.973538461538</v>
      </c>
      <c r="L136" s="34">
        <v>-10581.244982920532</v>
      </c>
      <c r="M136" s="34"/>
      <c r="N136" s="34"/>
      <c r="O136" s="34">
        <f t="shared" si="34"/>
        <v>-26141.21852138207</v>
      </c>
    </row>
    <row r="137" spans="1:15" s="42" customFormat="1" ht="12.9" x14ac:dyDescent="0.4">
      <c r="A137" s="31"/>
      <c r="B137" s="32"/>
      <c r="C137" s="31" t="s">
        <v>30</v>
      </c>
      <c r="D137" s="31" t="s">
        <v>35</v>
      </c>
      <c r="E137" s="31" t="s">
        <v>36</v>
      </c>
      <c r="F137" s="31" t="s">
        <v>90</v>
      </c>
      <c r="G137" s="31" t="s">
        <v>91</v>
      </c>
      <c r="H137" s="34">
        <v>-482.38138461538455</v>
      </c>
      <c r="I137" s="34"/>
      <c r="J137" s="31"/>
      <c r="K137" s="34">
        <f t="shared" si="33"/>
        <v>-482.38138461538455</v>
      </c>
      <c r="L137" s="34"/>
      <c r="M137" s="34"/>
      <c r="N137" s="34"/>
      <c r="O137" s="34">
        <f t="shared" si="34"/>
        <v>-482.38138461538455</v>
      </c>
    </row>
    <row r="138" spans="1:15" s="62" customFormat="1" ht="38.6" x14ac:dyDescent="0.4">
      <c r="A138" s="57"/>
      <c r="B138" s="63"/>
      <c r="C138" s="57" t="s">
        <v>40</v>
      </c>
      <c r="D138" s="57" t="s">
        <v>19</v>
      </c>
      <c r="E138" s="57" t="s">
        <v>19</v>
      </c>
      <c r="F138" s="57" t="s">
        <v>98</v>
      </c>
      <c r="G138" s="63" t="s">
        <v>135</v>
      </c>
      <c r="H138" s="56">
        <v>-589999.99979999987</v>
      </c>
      <c r="I138" s="56"/>
      <c r="J138" s="57"/>
      <c r="K138" s="34">
        <f t="shared" si="33"/>
        <v>-589999.99979999987</v>
      </c>
      <c r="L138" s="56"/>
      <c r="M138" s="56"/>
      <c r="N138" s="56"/>
      <c r="O138" s="34">
        <f t="shared" si="34"/>
        <v>-589999.99979999987</v>
      </c>
    </row>
    <row r="139" spans="1:15" s="42" customFormat="1" ht="12.9" x14ac:dyDescent="0.4">
      <c r="A139" s="31"/>
      <c r="B139" s="32"/>
      <c r="C139" s="31" t="s">
        <v>27</v>
      </c>
      <c r="D139" s="31" t="s">
        <v>19</v>
      </c>
      <c r="E139" s="31" t="s">
        <v>19</v>
      </c>
      <c r="F139" s="31" t="s">
        <v>88</v>
      </c>
      <c r="G139" s="31" t="s">
        <v>89</v>
      </c>
      <c r="H139" s="34">
        <v>-609355.89746215916</v>
      </c>
      <c r="I139" s="34"/>
      <c r="J139" s="31"/>
      <c r="K139" s="34">
        <f t="shared" si="33"/>
        <v>-609355.89746215916</v>
      </c>
      <c r="L139" s="34"/>
      <c r="M139" s="34"/>
      <c r="N139" s="34"/>
      <c r="O139" s="34">
        <f t="shared" si="34"/>
        <v>-609355.89746215916</v>
      </c>
    </row>
    <row r="140" spans="1:15" s="42" customFormat="1" ht="12.9" x14ac:dyDescent="0.4">
      <c r="A140" s="31"/>
      <c r="B140" s="32"/>
      <c r="C140" s="31" t="s">
        <v>27</v>
      </c>
      <c r="D140" s="31" t="s">
        <v>19</v>
      </c>
      <c r="E140" s="31" t="s">
        <v>19</v>
      </c>
      <c r="F140" s="31" t="s">
        <v>90</v>
      </c>
      <c r="G140" s="31" t="s">
        <v>91</v>
      </c>
      <c r="H140" s="34">
        <v>-452276.59980062075</v>
      </c>
      <c r="I140" s="34"/>
      <c r="J140" s="31"/>
      <c r="K140" s="34">
        <f t="shared" si="33"/>
        <v>-452276.59980062075</v>
      </c>
      <c r="L140" s="34"/>
      <c r="M140" s="34"/>
      <c r="N140" s="34"/>
      <c r="O140" s="34">
        <f t="shared" si="34"/>
        <v>-452276.59980062075</v>
      </c>
    </row>
    <row r="141" spans="1:15" s="42" customFormat="1" ht="38.6" x14ac:dyDescent="0.4">
      <c r="A141" s="31"/>
      <c r="B141" s="32"/>
      <c r="C141" s="31" t="s">
        <v>28</v>
      </c>
      <c r="D141" s="31" t="s">
        <v>19</v>
      </c>
      <c r="E141" s="31" t="s">
        <v>19</v>
      </c>
      <c r="F141" s="66" t="s">
        <v>98</v>
      </c>
      <c r="G141" s="32" t="s">
        <v>144</v>
      </c>
      <c r="H141" s="34">
        <v>-16411499.999600001</v>
      </c>
      <c r="I141" s="34"/>
      <c r="J141" s="31"/>
      <c r="K141" s="34">
        <f t="shared" si="33"/>
        <v>-16411499.999600001</v>
      </c>
      <c r="L141" s="34"/>
      <c r="M141" s="34"/>
      <c r="N141" s="34"/>
      <c r="O141" s="34">
        <f t="shared" si="34"/>
        <v>-16411499.999600001</v>
      </c>
    </row>
    <row r="142" spans="1:15" s="42" customFormat="1" ht="38.6" x14ac:dyDescent="0.4">
      <c r="A142" s="31"/>
      <c r="B142" s="32"/>
      <c r="C142" s="31" t="s">
        <v>28</v>
      </c>
      <c r="D142" s="31" t="s">
        <v>33</v>
      </c>
      <c r="E142" s="31" t="s">
        <v>34</v>
      </c>
      <c r="F142" s="66" t="s">
        <v>107</v>
      </c>
      <c r="G142" s="32" t="s">
        <v>145</v>
      </c>
      <c r="H142" s="34">
        <v>-6727284</v>
      </c>
      <c r="I142" s="34"/>
      <c r="J142" s="31"/>
      <c r="K142" s="34">
        <f t="shared" si="33"/>
        <v>-6727284</v>
      </c>
      <c r="L142" s="34"/>
      <c r="M142" s="34"/>
      <c r="N142" s="34"/>
      <c r="O142" s="34">
        <f t="shared" si="34"/>
        <v>-6727284</v>
      </c>
    </row>
    <row r="143" spans="1:15" s="42" customFormat="1" ht="25.75" x14ac:dyDescent="0.4">
      <c r="A143" s="31" t="s">
        <v>110</v>
      </c>
      <c r="B143" s="32" t="s">
        <v>111</v>
      </c>
      <c r="C143" s="31" t="s">
        <v>30</v>
      </c>
      <c r="D143" s="31" t="s">
        <v>38</v>
      </c>
      <c r="E143" s="31" t="s">
        <v>39</v>
      </c>
      <c r="F143" s="66" t="s">
        <v>99</v>
      </c>
      <c r="G143" s="34" t="s">
        <v>122</v>
      </c>
      <c r="H143" s="34">
        <v>-1221.1364998500001</v>
      </c>
      <c r="I143" s="34"/>
      <c r="J143" s="31"/>
      <c r="K143" s="34">
        <f t="shared" si="33"/>
        <v>-1221.1364998500001</v>
      </c>
      <c r="L143" s="34"/>
      <c r="M143" s="34"/>
      <c r="N143" s="34"/>
      <c r="O143" s="34">
        <f t="shared" si="34"/>
        <v>-1221.1364998500001</v>
      </c>
    </row>
    <row r="144" spans="1:15" s="42" customFormat="1" ht="12.9" x14ac:dyDescent="0.4">
      <c r="A144" s="31"/>
      <c r="B144" s="32"/>
      <c r="C144" s="31" t="s">
        <v>30</v>
      </c>
      <c r="D144" s="31"/>
      <c r="E144" s="31"/>
      <c r="F144" s="31" t="s">
        <v>88</v>
      </c>
      <c r="G144" s="66" t="s">
        <v>89</v>
      </c>
      <c r="H144" s="34">
        <v>-85726.929085287629</v>
      </c>
      <c r="I144" s="34"/>
      <c r="J144" s="31"/>
      <c r="K144" s="34">
        <f t="shared" si="33"/>
        <v>-85726.929085287629</v>
      </c>
      <c r="L144" s="34"/>
      <c r="M144" s="34"/>
      <c r="N144" s="34">
        <v>-3257.502500000001</v>
      </c>
      <c r="O144" s="34">
        <f t="shared" si="34"/>
        <v>-88984.431585287632</v>
      </c>
    </row>
    <row r="145" spans="1:15" s="42" customFormat="1" ht="12.9" x14ac:dyDescent="0.4">
      <c r="A145" s="31"/>
      <c r="B145" s="32"/>
      <c r="C145" s="31" t="s">
        <v>30</v>
      </c>
      <c r="D145" s="31"/>
      <c r="E145" s="31"/>
      <c r="F145" s="66" t="s">
        <v>90</v>
      </c>
      <c r="G145" s="31" t="s">
        <v>91</v>
      </c>
      <c r="H145" s="34">
        <v>-22297.857060969753</v>
      </c>
      <c r="I145" s="34"/>
      <c r="J145" s="31"/>
      <c r="K145" s="34">
        <f t="shared" si="33"/>
        <v>-22297.857060969753</v>
      </c>
      <c r="L145" s="34"/>
      <c r="M145" s="34"/>
      <c r="N145" s="34">
        <v>3257.5025000000001</v>
      </c>
      <c r="O145" s="34">
        <f t="shared" si="34"/>
        <v>-19040.354560969754</v>
      </c>
    </row>
    <row r="146" spans="1:15" s="42" customFormat="1" ht="12.9" x14ac:dyDescent="0.4">
      <c r="A146" s="31"/>
      <c r="B146" s="32"/>
      <c r="C146" s="31" t="s">
        <v>30</v>
      </c>
      <c r="D146" s="31" t="s">
        <v>54</v>
      </c>
      <c r="E146" s="31" t="s">
        <v>112</v>
      </c>
      <c r="F146" s="31" t="s">
        <v>90</v>
      </c>
      <c r="G146" s="42" t="s">
        <v>91</v>
      </c>
      <c r="H146" s="34">
        <v>-56061.999900000003</v>
      </c>
      <c r="I146" s="34"/>
      <c r="J146" s="31"/>
      <c r="K146" s="34">
        <f t="shared" si="33"/>
        <v>-56061.999900000003</v>
      </c>
      <c r="L146" s="34"/>
      <c r="M146" s="34"/>
      <c r="N146" s="34"/>
      <c r="O146" s="34">
        <f t="shared" si="34"/>
        <v>-56061.999900000003</v>
      </c>
    </row>
    <row r="147" spans="1:15" s="42" customFormat="1" ht="12.9" x14ac:dyDescent="0.4">
      <c r="A147" s="31"/>
      <c r="B147" s="32"/>
      <c r="C147" s="31" t="s">
        <v>30</v>
      </c>
      <c r="D147" s="31" t="s">
        <v>35</v>
      </c>
      <c r="E147" s="31" t="s">
        <v>36</v>
      </c>
      <c r="F147" s="31" t="s">
        <v>88</v>
      </c>
      <c r="G147" s="66" t="s">
        <v>89</v>
      </c>
      <c r="H147" s="34">
        <v>-2593.3289230769228</v>
      </c>
      <c r="I147" s="34"/>
      <c r="J147" s="31"/>
      <c r="K147" s="34">
        <f t="shared" si="33"/>
        <v>-2593.3289230769228</v>
      </c>
      <c r="L147" s="34"/>
      <c r="M147" s="34"/>
      <c r="N147" s="34"/>
      <c r="O147" s="34">
        <f t="shared" si="34"/>
        <v>-2593.3289230769228</v>
      </c>
    </row>
    <row r="148" spans="1:15" s="42" customFormat="1" ht="12.9" x14ac:dyDescent="0.4">
      <c r="A148" s="31"/>
      <c r="B148" s="32"/>
      <c r="C148" s="31" t="s">
        <v>30</v>
      </c>
      <c r="D148" s="31" t="s">
        <v>35</v>
      </c>
      <c r="E148" s="31" t="s">
        <v>36</v>
      </c>
      <c r="F148" s="31" t="s">
        <v>90</v>
      </c>
      <c r="G148" s="66" t="s">
        <v>91</v>
      </c>
      <c r="H148" s="34">
        <v>-80.396897435897429</v>
      </c>
      <c r="I148" s="34"/>
      <c r="J148" s="31"/>
      <c r="K148" s="34">
        <f t="shared" si="33"/>
        <v>-80.396897435897429</v>
      </c>
      <c r="L148" s="34"/>
      <c r="M148" s="34"/>
      <c r="N148" s="34"/>
      <c r="O148" s="34">
        <f t="shared" si="34"/>
        <v>-80.396897435897429</v>
      </c>
    </row>
    <row r="149" spans="1:15" s="42" customFormat="1" ht="12.9" x14ac:dyDescent="0.4">
      <c r="A149" s="31"/>
      <c r="B149" s="32"/>
      <c r="C149" s="31" t="s">
        <v>30</v>
      </c>
      <c r="D149" s="31" t="s">
        <v>56</v>
      </c>
      <c r="E149" s="31" t="s">
        <v>57</v>
      </c>
      <c r="F149" s="66" t="s">
        <v>88</v>
      </c>
      <c r="G149" s="31" t="s">
        <v>89</v>
      </c>
      <c r="H149" s="34">
        <v>-144196</v>
      </c>
      <c r="I149" s="34"/>
      <c r="J149" s="31"/>
      <c r="K149" s="34">
        <f t="shared" si="33"/>
        <v>-144196</v>
      </c>
      <c r="L149" s="34">
        <v>-7861.9005000000179</v>
      </c>
      <c r="M149" s="34"/>
      <c r="N149" s="34"/>
      <c r="O149" s="34">
        <f t="shared" si="34"/>
        <v>-152057.90050000002</v>
      </c>
    </row>
    <row r="150" spans="1:15" s="42" customFormat="1" ht="12.9" x14ac:dyDescent="0.4">
      <c r="A150" s="31"/>
      <c r="B150" s="32"/>
      <c r="C150" s="31" t="s">
        <v>30</v>
      </c>
      <c r="D150" s="31" t="s">
        <v>56</v>
      </c>
      <c r="E150" s="31" t="s">
        <v>57</v>
      </c>
      <c r="F150" s="66" t="s">
        <v>90</v>
      </c>
      <c r="G150" s="31" t="s">
        <v>91</v>
      </c>
      <c r="H150" s="34">
        <v>-22000</v>
      </c>
      <c r="I150" s="34"/>
      <c r="J150" s="31"/>
      <c r="K150" s="34">
        <f t="shared" ref="K150:K161" si="36">+H150+I150+J150</f>
        <v>-22000</v>
      </c>
      <c r="L150" s="34"/>
      <c r="M150" s="34"/>
      <c r="N150" s="34"/>
      <c r="O150" s="34">
        <f t="shared" si="34"/>
        <v>-22000</v>
      </c>
    </row>
    <row r="151" spans="1:15" s="42" customFormat="1" ht="12.9" x14ac:dyDescent="0.35">
      <c r="A151" s="31"/>
      <c r="B151" s="32"/>
      <c r="C151" s="31" t="s">
        <v>30</v>
      </c>
      <c r="D151" s="71" t="s">
        <v>154</v>
      </c>
      <c r="E151" s="71" t="s">
        <v>155</v>
      </c>
      <c r="F151" s="66" t="s">
        <v>88</v>
      </c>
      <c r="G151" s="31" t="s">
        <v>89</v>
      </c>
      <c r="H151" s="34">
        <v>0</v>
      </c>
      <c r="I151" s="34">
        <v>-253000</v>
      </c>
      <c r="J151" s="31"/>
      <c r="K151" s="34">
        <f t="shared" si="36"/>
        <v>-253000</v>
      </c>
      <c r="L151" s="34"/>
      <c r="M151" s="34"/>
      <c r="N151" s="34"/>
      <c r="O151" s="34">
        <f t="shared" si="34"/>
        <v>-253000</v>
      </c>
    </row>
    <row r="152" spans="1:15" s="42" customFormat="1" ht="12.9" x14ac:dyDescent="0.35">
      <c r="A152" s="31"/>
      <c r="B152" s="32"/>
      <c r="C152" s="31" t="s">
        <v>30</v>
      </c>
      <c r="D152" s="71" t="s">
        <v>154</v>
      </c>
      <c r="E152" s="71" t="s">
        <v>155</v>
      </c>
      <c r="F152" s="66" t="s">
        <v>90</v>
      </c>
      <c r="G152" s="31" t="s">
        <v>91</v>
      </c>
      <c r="H152" s="34">
        <v>0</v>
      </c>
      <c r="I152" s="34">
        <v>-585469</v>
      </c>
      <c r="J152" s="31"/>
      <c r="K152" s="34">
        <f t="shared" si="36"/>
        <v>-585469</v>
      </c>
      <c r="L152" s="34">
        <v>2719.1900000000605</v>
      </c>
      <c r="M152" s="34"/>
      <c r="N152" s="34"/>
      <c r="O152" s="34">
        <f t="shared" ref="O152:O161" si="37">+K152+L152+M152+N152</f>
        <v>-582749.80999999994</v>
      </c>
    </row>
    <row r="153" spans="1:15" s="42" customFormat="1" ht="12.9" x14ac:dyDescent="0.4">
      <c r="A153" s="31"/>
      <c r="B153" s="32"/>
      <c r="C153" s="31" t="s">
        <v>27</v>
      </c>
      <c r="D153" s="31" t="s">
        <v>19</v>
      </c>
      <c r="E153" s="31" t="s">
        <v>19</v>
      </c>
      <c r="F153" s="66" t="s">
        <v>88</v>
      </c>
      <c r="G153" s="31" t="s">
        <v>89</v>
      </c>
      <c r="H153" s="34">
        <v>-25030.316252628199</v>
      </c>
      <c r="I153" s="34"/>
      <c r="J153" s="31"/>
      <c r="K153" s="34">
        <f t="shared" si="36"/>
        <v>-25030.316252628199</v>
      </c>
      <c r="L153" s="34"/>
      <c r="M153" s="34"/>
      <c r="N153" s="34"/>
      <c r="O153" s="34">
        <f t="shared" si="37"/>
        <v>-25030.316252628199</v>
      </c>
    </row>
    <row r="154" spans="1:15" s="42" customFormat="1" ht="12.9" x14ac:dyDescent="0.4">
      <c r="A154" s="31"/>
      <c r="B154" s="32"/>
      <c r="C154" s="31" t="s">
        <v>27</v>
      </c>
      <c r="D154" s="31" t="s">
        <v>19</v>
      </c>
      <c r="E154" s="31" t="s">
        <v>19</v>
      </c>
      <c r="F154" s="66" t="s">
        <v>90</v>
      </c>
      <c r="G154" s="31" t="s">
        <v>91</v>
      </c>
      <c r="H154" s="34">
        <v>-3263.599992371795</v>
      </c>
      <c r="I154" s="34"/>
      <c r="J154" s="31"/>
      <c r="K154" s="34">
        <f t="shared" si="36"/>
        <v>-3263.599992371795</v>
      </c>
      <c r="L154" s="34"/>
      <c r="M154" s="34"/>
      <c r="N154" s="34"/>
      <c r="O154" s="34">
        <f t="shared" si="37"/>
        <v>-3263.599992371795</v>
      </c>
    </row>
    <row r="155" spans="1:15" s="42" customFormat="1" ht="12.9" x14ac:dyDescent="0.4">
      <c r="A155" s="31"/>
      <c r="B155" s="32"/>
      <c r="C155" s="31" t="s">
        <v>37</v>
      </c>
      <c r="D155" s="31" t="s">
        <v>19</v>
      </c>
      <c r="E155" s="31" t="s">
        <v>19</v>
      </c>
      <c r="F155" s="66" t="s">
        <v>138</v>
      </c>
      <c r="G155" s="31" t="s">
        <v>8</v>
      </c>
      <c r="H155" s="34">
        <v>-96790</v>
      </c>
      <c r="I155" s="34"/>
      <c r="J155" s="31"/>
      <c r="K155" s="34">
        <f t="shared" si="36"/>
        <v>-96790</v>
      </c>
      <c r="L155" s="34"/>
      <c r="M155" s="34"/>
      <c r="N155" s="34"/>
      <c r="O155" s="34">
        <f t="shared" si="37"/>
        <v>-96790</v>
      </c>
    </row>
    <row r="156" spans="1:15" s="42" customFormat="1" ht="12.75" customHeight="1" x14ac:dyDescent="0.4">
      <c r="A156" s="36" t="s">
        <v>71</v>
      </c>
      <c r="B156" s="50"/>
      <c r="C156" s="46"/>
      <c r="D156" s="40"/>
      <c r="E156" s="40"/>
      <c r="F156" s="40"/>
      <c r="G156" s="40"/>
      <c r="H156" s="30">
        <f>+SUBTOTAL(9, H157:H161)</f>
        <v>-7718015.9985000016</v>
      </c>
      <c r="I156" s="30">
        <f t="shared" ref="I156:O156" si="38">+SUBTOTAL(9, I157:I161)</f>
        <v>0</v>
      </c>
      <c r="J156" s="30">
        <f t="shared" si="38"/>
        <v>0</v>
      </c>
      <c r="K156" s="30">
        <f t="shared" si="38"/>
        <v>-7718015.9985000016</v>
      </c>
      <c r="L156" s="30">
        <f t="shared" si="38"/>
        <v>0</v>
      </c>
      <c r="M156" s="30">
        <f t="shared" si="38"/>
        <v>0</v>
      </c>
      <c r="N156" s="30">
        <f t="shared" si="38"/>
        <v>0</v>
      </c>
      <c r="O156" s="30">
        <f t="shared" si="38"/>
        <v>-7718015.9985000016</v>
      </c>
    </row>
    <row r="157" spans="1:15" s="42" customFormat="1" ht="25.75" x14ac:dyDescent="0.4">
      <c r="A157" s="31" t="s">
        <v>22</v>
      </c>
      <c r="B157" s="32" t="s">
        <v>23</v>
      </c>
      <c r="C157" s="31" t="s">
        <v>24</v>
      </c>
      <c r="D157" s="31"/>
      <c r="E157" s="31"/>
      <c r="F157" s="31" t="s">
        <v>84</v>
      </c>
      <c r="G157" s="32" t="s">
        <v>146</v>
      </c>
      <c r="H157" s="34">
        <v>-6925481.999400001</v>
      </c>
      <c r="I157" s="34"/>
      <c r="J157" s="31"/>
      <c r="K157" s="34">
        <f t="shared" si="36"/>
        <v>-6925481.999400001</v>
      </c>
      <c r="L157" s="34"/>
      <c r="M157" s="34"/>
      <c r="N157" s="34"/>
      <c r="O157" s="34">
        <f t="shared" si="37"/>
        <v>-6925481.999400001</v>
      </c>
    </row>
    <row r="158" spans="1:15" s="42" customFormat="1" ht="12.9" x14ac:dyDescent="0.35">
      <c r="A158" s="31"/>
      <c r="B158" s="32"/>
      <c r="C158" s="31" t="s">
        <v>24</v>
      </c>
      <c r="D158" s="31" t="s">
        <v>54</v>
      </c>
      <c r="E158" s="31" t="s">
        <v>55</v>
      </c>
      <c r="F158" s="31" t="s">
        <v>84</v>
      </c>
      <c r="G158" s="71" t="s">
        <v>147</v>
      </c>
      <c r="H158" s="34">
        <v>-12333.999900000001</v>
      </c>
      <c r="I158" s="34"/>
      <c r="J158" s="31"/>
      <c r="K158" s="34">
        <f t="shared" si="36"/>
        <v>-12333.999900000001</v>
      </c>
      <c r="L158" s="34"/>
      <c r="M158" s="34"/>
      <c r="N158" s="34"/>
      <c r="O158" s="34">
        <f t="shared" si="37"/>
        <v>-12333.999900000001</v>
      </c>
    </row>
    <row r="159" spans="1:15" s="42" customFormat="1" ht="12.9" x14ac:dyDescent="0.35">
      <c r="A159" s="31"/>
      <c r="B159" s="32"/>
      <c r="C159" s="31" t="s">
        <v>24</v>
      </c>
      <c r="D159" s="31" t="s">
        <v>56</v>
      </c>
      <c r="E159" s="31" t="s">
        <v>57</v>
      </c>
      <c r="F159" s="31" t="s">
        <v>84</v>
      </c>
      <c r="G159" s="71" t="s">
        <v>147</v>
      </c>
      <c r="H159" s="34">
        <v>-3080</v>
      </c>
      <c r="I159" s="34"/>
      <c r="J159" s="31"/>
      <c r="K159" s="34">
        <f t="shared" si="36"/>
        <v>-3080</v>
      </c>
      <c r="L159" s="34"/>
      <c r="M159" s="34"/>
      <c r="N159" s="34"/>
      <c r="O159" s="34">
        <f t="shared" si="37"/>
        <v>-3080</v>
      </c>
    </row>
    <row r="160" spans="1:15" s="42" customFormat="1" ht="25.75" x14ac:dyDescent="0.4">
      <c r="A160" s="31"/>
      <c r="B160" s="32"/>
      <c r="C160" s="31" t="s">
        <v>24</v>
      </c>
      <c r="D160" s="31" t="s">
        <v>33</v>
      </c>
      <c r="E160" s="31" t="s">
        <v>34</v>
      </c>
      <c r="F160" s="31" t="s">
        <v>85</v>
      </c>
      <c r="G160" s="32" t="s">
        <v>148</v>
      </c>
      <c r="H160" s="34">
        <v>-605351.99970000004</v>
      </c>
      <c r="I160" s="34"/>
      <c r="J160" s="31"/>
      <c r="K160" s="34">
        <f t="shared" si="36"/>
        <v>-605351.99970000004</v>
      </c>
      <c r="L160" s="34"/>
      <c r="M160" s="34"/>
      <c r="N160" s="34"/>
      <c r="O160" s="34">
        <f t="shared" si="37"/>
        <v>-605351.99970000004</v>
      </c>
    </row>
    <row r="161" spans="1:15" s="42" customFormat="1" ht="12.9" x14ac:dyDescent="0.35">
      <c r="A161" s="31"/>
      <c r="B161" s="32"/>
      <c r="C161" s="31" t="s">
        <v>27</v>
      </c>
      <c r="D161" s="31" t="s">
        <v>19</v>
      </c>
      <c r="E161" s="31" t="s">
        <v>19</v>
      </c>
      <c r="F161" s="66" t="s">
        <v>84</v>
      </c>
      <c r="G161" s="71" t="s">
        <v>147</v>
      </c>
      <c r="H161" s="34">
        <v>-171767.99950000009</v>
      </c>
      <c r="I161" s="34"/>
      <c r="J161" s="31"/>
      <c r="K161" s="34">
        <f t="shared" si="36"/>
        <v>-171767.99950000009</v>
      </c>
      <c r="L161" s="34"/>
      <c r="M161" s="34"/>
      <c r="N161" s="34"/>
      <c r="O161" s="34">
        <f t="shared" si="37"/>
        <v>-171767.99950000009</v>
      </c>
    </row>
    <row r="162" spans="1:15" s="42" customFormat="1" ht="12.9" x14ac:dyDescent="0.4">
      <c r="B162" s="49"/>
      <c r="H162" s="52"/>
      <c r="I162" s="52"/>
    </row>
    <row r="164" spans="1:15" ht="30" customHeight="1" x14ac:dyDescent="0.4">
      <c r="A164" s="90" t="s">
        <v>72</v>
      </c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</row>
    <row r="165" spans="1:15" x14ac:dyDescent="0.4">
      <c r="A165" s="65"/>
      <c r="B165" s="65"/>
      <c r="C165" s="65"/>
      <c r="D165" s="65"/>
      <c r="E165" s="65"/>
      <c r="F165" s="65"/>
      <c r="G165" s="65"/>
      <c r="H165" s="65"/>
      <c r="I165" s="65"/>
    </row>
    <row r="166" spans="1:15" x14ac:dyDescent="0.4">
      <c r="A166" s="58"/>
      <c r="B166" s="58"/>
      <c r="C166" s="58"/>
      <c r="D166" s="58"/>
      <c r="E166" s="58"/>
      <c r="F166" s="58"/>
      <c r="G166" s="58"/>
      <c r="H166" s="58"/>
      <c r="I166" s="58"/>
    </row>
    <row r="167" spans="1:15" x14ac:dyDescent="0.4">
      <c r="A167" s="59" t="s">
        <v>73</v>
      </c>
      <c r="B167" s="60"/>
      <c r="C167" s="61"/>
      <c r="D167" s="61"/>
      <c r="E167" s="61"/>
      <c r="F167" s="61"/>
      <c r="G167" s="61"/>
    </row>
    <row r="168" spans="1:15" x14ac:dyDescent="0.4">
      <c r="A168" s="61"/>
      <c r="B168" s="60"/>
      <c r="C168" s="61"/>
      <c r="D168" s="61"/>
      <c r="E168" s="61"/>
      <c r="F168" s="61"/>
      <c r="G168" s="61"/>
    </row>
  </sheetData>
  <mergeCells count="4">
    <mergeCell ref="A18:B18"/>
    <mergeCell ref="A109:D109"/>
    <mergeCell ref="G2:O3"/>
    <mergeCell ref="A164:O164"/>
  </mergeCells>
  <phoneticPr fontId="20" type="noConversion"/>
  <pageMargins left="0.31496062992125984" right="0.31496062992125984" top="0.27559055118110237" bottom="0.51181102362204722" header="0.31496062992125984" footer="0.31496062992125984"/>
  <pageSetup paperSize="9" scale="68" fitToHeight="0" orientation="portrait" r:id="rId1"/>
  <headerFooter>
    <oddFooter>Lk &amp;P &amp;N-st</oddFooter>
  </headerFooter>
  <customProperties>
    <customPr name="EpmWorksheetKeyString_GU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11" ma:contentTypeDescription="Create a new document." ma:contentTypeScope="" ma:versionID="975d1fc740f3dec1ef983c80ce9978b5">
  <xsd:schema xmlns:xsd="http://www.w3.org/2001/XMLSchema" xmlns:xs="http://www.w3.org/2001/XMLSchema" xmlns:p="http://schemas.microsoft.com/office/2006/metadata/properties" xmlns:ns2="e6f0d7a7-7317-4211-b722-0acf268d17fd" xmlns:ns3="9b483750-598d-46a0-877d-052f8f804d23" targetNamespace="http://schemas.microsoft.com/office/2006/metadata/properties" ma:root="true" ma:fieldsID="075d3f06a62957004ececc2406515c35" ns2:_="" ns3:_="">
    <xsd:import namespace="e6f0d7a7-7317-4211-b722-0acf268d17fd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f02065d-4fa9-4554-ae9c-ae72b0922f8b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83750-598d-46a0-877d-052f8f804d23" xsi:nil="true"/>
    <lcf76f155ced4ddcb4097134ff3c332f xmlns="e6f0d7a7-7317-4211-b722-0acf268d17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147C5B-8B7E-496E-BA1D-31DEBF56B0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22E76C-5572-447D-A9A4-A5861AB6A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d7a7-7317-4211-b722-0acf268d17fd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F623D5-FDE1-4B24-9C0E-0BB7F0DB852E}">
  <ds:schemaRefs>
    <ds:schemaRef ds:uri="http://schemas.microsoft.com/office/2006/documentManagement/types"/>
    <ds:schemaRef ds:uri="e6f0d7a7-7317-4211-b722-0acf268d17fd"/>
    <ds:schemaRef ds:uri="9b483750-598d-46a0-877d-052f8f804d23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 MKM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Krista Fazijev</dc:creator>
  <cp:keywords/>
  <dc:description/>
  <cp:lastModifiedBy>Helena Siemann - MKM</cp:lastModifiedBy>
  <cp:revision/>
  <dcterms:created xsi:type="dcterms:W3CDTF">2023-12-08T07:57:31Z</dcterms:created>
  <dcterms:modified xsi:type="dcterms:W3CDTF">2025-06-25T09:29:17Z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Order">
    <vt:r8>686000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2024-12-05T13:10:19Z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77b0a322-66c9-4bc0-b1a7-a2d79ecad2dd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